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im\Documents\My Books\FAME7\Chapter 02\XLSheets\"/>
    </mc:Choice>
  </mc:AlternateContent>
  <bookViews>
    <workbookView xWindow="225" yWindow="90" windowWidth="17265" windowHeight="9855" tabRatio="527"/>
  </bookViews>
  <sheets>
    <sheet name="Income Statement" sheetId="1" r:id="rId1"/>
    <sheet name="Balance Sheet" sheetId="2" r:id="rId2"/>
    <sheet name="Common Size IS" sheetId="3" r:id="rId3"/>
    <sheet name="Common Size BS" sheetId="4" r:id="rId4"/>
    <sheet name="Statement of Cash Flows" sheetId="5" r:id="rId5"/>
    <sheet name="Common Size SOCF" sheetId="13" r:id="rId6"/>
    <sheet name="Prob 3 - Income Statement" sheetId="6" r:id="rId7"/>
    <sheet name="Prob 3 - Balance Sheet" sheetId="7" r:id="rId8"/>
    <sheet name="Prob 3-Statement of Cash Flows" sheetId="8" r:id="rId9"/>
    <sheet name="Prob 3 - CS IS" sheetId="20" r:id="rId10"/>
    <sheet name="Prob 3 - CS BS" sheetId="21" r:id="rId11"/>
    <sheet name="Internet Excercise IS" sheetId="16" r:id="rId12"/>
    <sheet name="Internet Excercise BS" sheetId="17" r:id="rId13"/>
    <sheet name="Internet Excercise CS IS" sheetId="18" r:id="rId14"/>
    <sheet name="Internet Excercise CS BS" sheetId="19" r:id="rId15"/>
  </sheets>
  <calcPr calcId="152511"/>
</workbook>
</file>

<file path=xl/calcChain.xml><?xml version="1.0" encoding="utf-8"?>
<calcChain xmlns="http://schemas.openxmlformats.org/spreadsheetml/2006/main">
  <c r="C5" i="21" l="1"/>
  <c r="C23" i="21"/>
  <c r="B23" i="21"/>
  <c r="C22" i="21"/>
  <c r="B22" i="21"/>
  <c r="C21" i="21"/>
  <c r="B21" i="21"/>
  <c r="C20" i="21"/>
  <c r="B20" i="21"/>
  <c r="C19" i="21"/>
  <c r="B19" i="21"/>
  <c r="C18" i="21"/>
  <c r="B18" i="21"/>
  <c r="C17" i="21"/>
  <c r="B17" i="21"/>
  <c r="C16" i="21"/>
  <c r="B16" i="21"/>
  <c r="C15" i="21"/>
  <c r="B15" i="21"/>
  <c r="C14" i="21"/>
  <c r="B14" i="21"/>
  <c r="C12" i="21"/>
  <c r="B12" i="21"/>
  <c r="C11" i="21"/>
  <c r="B11" i="21"/>
  <c r="C10" i="21"/>
  <c r="B10" i="21"/>
  <c r="C9" i="21"/>
  <c r="B9" i="21"/>
  <c r="C8" i="21"/>
  <c r="B8" i="21"/>
  <c r="C7" i="21"/>
  <c r="B7" i="21"/>
  <c r="C6" i="21"/>
  <c r="B6" i="21"/>
  <c r="B5" i="21"/>
  <c r="B26" i="21"/>
  <c r="C4" i="21"/>
  <c r="B4" i="21"/>
  <c r="A3" i="21"/>
  <c r="A1" i="21"/>
  <c r="C14" i="20"/>
  <c r="C13" i="20"/>
  <c r="C12" i="20"/>
  <c r="C11" i="20"/>
  <c r="C10" i="20"/>
  <c r="C9" i="20"/>
  <c r="C8" i="20"/>
  <c r="C7" i="20"/>
  <c r="C6" i="20"/>
  <c r="C5" i="20"/>
  <c r="B14" i="20"/>
  <c r="B13" i="20"/>
  <c r="B12" i="20"/>
  <c r="B11" i="20"/>
  <c r="B10" i="20"/>
  <c r="B9" i="20"/>
  <c r="B8" i="20"/>
  <c r="B7" i="20"/>
  <c r="B6" i="20"/>
  <c r="B5" i="20"/>
  <c r="C4" i="20"/>
  <c r="A3" i="20"/>
  <c r="B16" i="18" l="1"/>
  <c r="B14" i="18"/>
  <c r="B12" i="18"/>
  <c r="B11" i="18"/>
  <c r="B9" i="18"/>
  <c r="B7" i="18"/>
  <c r="F16" i="18"/>
  <c r="E16" i="18"/>
  <c r="D16" i="18"/>
  <c r="C16" i="18"/>
  <c r="F14" i="18"/>
  <c r="E14" i="18"/>
  <c r="D14" i="18"/>
  <c r="C14" i="18"/>
  <c r="F12" i="18"/>
  <c r="E12" i="18"/>
  <c r="D12" i="18"/>
  <c r="C12" i="18"/>
  <c r="F11" i="18"/>
  <c r="E11" i="18"/>
  <c r="D11" i="18"/>
  <c r="C11" i="18"/>
  <c r="F9" i="18"/>
  <c r="E9" i="18"/>
  <c r="D9" i="18"/>
  <c r="C9" i="18"/>
  <c r="E8" i="18"/>
  <c r="F7" i="18"/>
  <c r="E7" i="18"/>
  <c r="D7" i="18"/>
  <c r="C7" i="18"/>
  <c r="F6" i="18"/>
  <c r="E6" i="18"/>
  <c r="D6" i="18"/>
  <c r="C6" i="18"/>
  <c r="B6" i="18"/>
  <c r="C43" i="17"/>
  <c r="D43" i="17"/>
  <c r="E43" i="17"/>
  <c r="F43" i="17"/>
  <c r="B43" i="17"/>
  <c r="D36" i="17"/>
  <c r="D44" i="17" s="1"/>
  <c r="E36" i="17"/>
  <c r="E44" i="17" s="1"/>
  <c r="C35" i="17"/>
  <c r="D35" i="17"/>
  <c r="E35" i="17"/>
  <c r="F35" i="17"/>
  <c r="F35" i="19" s="1"/>
  <c r="B35" i="17"/>
  <c r="B35" i="19" s="1"/>
  <c r="C29" i="17"/>
  <c r="C36" i="17" s="1"/>
  <c r="D29" i="17"/>
  <c r="E29" i="17"/>
  <c r="F29" i="17"/>
  <c r="F36" i="17" s="1"/>
  <c r="B29" i="17"/>
  <c r="B36" i="17" s="1"/>
  <c r="F21" i="17"/>
  <c r="F26" i="19" s="1"/>
  <c r="F20" i="17"/>
  <c r="B20" i="17"/>
  <c r="B20" i="19" s="1"/>
  <c r="C15" i="17"/>
  <c r="D15" i="17"/>
  <c r="E15" i="17"/>
  <c r="E20" i="17" s="1"/>
  <c r="F15" i="17"/>
  <c r="B15" i="17"/>
  <c r="B15" i="19" s="1"/>
  <c r="D12" i="17"/>
  <c r="E12" i="17"/>
  <c r="F12" i="17"/>
  <c r="F12" i="19" s="1"/>
  <c r="B12" i="17"/>
  <c r="B21" i="17" s="1"/>
  <c r="C9" i="17"/>
  <c r="C12" i="17" s="1"/>
  <c r="D9" i="17"/>
  <c r="E9" i="17"/>
  <c r="F9" i="17"/>
  <c r="B9" i="17"/>
  <c r="B9" i="19" s="1"/>
  <c r="C10" i="16"/>
  <c r="C13" i="16" s="1"/>
  <c r="D10" i="16"/>
  <c r="D13" i="16" s="1"/>
  <c r="C8" i="16"/>
  <c r="C8" i="18" s="1"/>
  <c r="D8" i="16"/>
  <c r="D8" i="18" s="1"/>
  <c r="E8" i="16"/>
  <c r="E10" i="16" s="1"/>
  <c r="F8" i="16"/>
  <c r="F10" i="16" s="1"/>
  <c r="B8" i="16"/>
  <c r="B8" i="18" s="1"/>
  <c r="B44" i="17" l="1"/>
  <c r="B44" i="19" s="1"/>
  <c r="B36" i="19"/>
  <c r="F36" i="19"/>
  <c r="F44" i="17"/>
  <c r="F44" i="19" s="1"/>
  <c r="E21" i="17"/>
  <c r="E20" i="19" s="1"/>
  <c r="B40" i="19"/>
  <c r="B31" i="19"/>
  <c r="B17" i="19"/>
  <c r="B28" i="19"/>
  <c r="B33" i="19"/>
  <c r="B19" i="19"/>
  <c r="B34" i="19"/>
  <c r="B25" i="19"/>
  <c r="B38" i="19"/>
  <c r="B39" i="19"/>
  <c r="B29" i="19"/>
  <c r="B8" i="19"/>
  <c r="B24" i="19"/>
  <c r="B11" i="19"/>
  <c r="B14" i="19"/>
  <c r="B41" i="19"/>
  <c r="B32" i="19"/>
  <c r="B23" i="19"/>
  <c r="B18" i="19"/>
  <c r="B10" i="19"/>
  <c r="B26" i="19"/>
  <c r="B21" i="19"/>
  <c r="B13" i="19"/>
  <c r="B16" i="19"/>
  <c r="B42" i="19"/>
  <c r="B7" i="19"/>
  <c r="B27" i="19"/>
  <c r="C44" i="17"/>
  <c r="B43" i="19"/>
  <c r="F32" i="19"/>
  <c r="F38" i="19"/>
  <c r="F20" i="19"/>
  <c r="F25" i="19"/>
  <c r="F9" i="19"/>
  <c r="F17" i="19"/>
  <c r="F7" i="19"/>
  <c r="F31" i="19"/>
  <c r="F40" i="19"/>
  <c r="F14" i="19"/>
  <c r="F27" i="19"/>
  <c r="F18" i="19"/>
  <c r="F23" i="19"/>
  <c r="F15" i="19"/>
  <c r="F28" i="19"/>
  <c r="F34" i="19"/>
  <c r="F43" i="19"/>
  <c r="D20" i="17"/>
  <c r="F11" i="19"/>
  <c r="F19" i="19"/>
  <c r="F33" i="19"/>
  <c r="C20" i="17"/>
  <c r="F8" i="19"/>
  <c r="B12" i="19"/>
  <c r="F16" i="19"/>
  <c r="F29" i="19"/>
  <c r="F39" i="19"/>
  <c r="F10" i="19"/>
  <c r="F41" i="19"/>
  <c r="F24" i="19"/>
  <c r="F42" i="19"/>
  <c r="F13" i="19"/>
  <c r="F21" i="19"/>
  <c r="D13" i="18"/>
  <c r="D15" i="16"/>
  <c r="C15" i="16"/>
  <c r="C13" i="18"/>
  <c r="F10" i="18"/>
  <c r="F13" i="16"/>
  <c r="E13" i="16"/>
  <c r="E10" i="18"/>
  <c r="C10" i="18"/>
  <c r="D10" i="18"/>
  <c r="B10" i="16"/>
  <c r="F8" i="18"/>
  <c r="C19" i="7"/>
  <c r="C22" i="7" s="1"/>
  <c r="C17" i="7"/>
  <c r="B15" i="7"/>
  <c r="B16" i="7" s="1"/>
  <c r="B18" i="7" s="1"/>
  <c r="C14" i="7"/>
  <c r="C16" i="7" s="1"/>
  <c r="C9" i="7"/>
  <c r="B7" i="7"/>
  <c r="B8" i="7" s="1"/>
  <c r="C6" i="7"/>
  <c r="C8" i="7" s="1"/>
  <c r="B20" i="7"/>
  <c r="B11" i="7"/>
  <c r="E41" i="19" l="1"/>
  <c r="E32" i="19"/>
  <c r="E23" i="19"/>
  <c r="E18" i="19"/>
  <c r="E10" i="19"/>
  <c r="E39" i="19"/>
  <c r="E40" i="19"/>
  <c r="E7" i="19"/>
  <c r="E17" i="19"/>
  <c r="E9" i="19"/>
  <c r="E43" i="19"/>
  <c r="E25" i="19"/>
  <c r="E28" i="19"/>
  <c r="E15" i="19"/>
  <c r="E26" i="19"/>
  <c r="E21" i="19"/>
  <c r="E13" i="19"/>
  <c r="E29" i="19"/>
  <c r="E16" i="19"/>
  <c r="E8" i="19"/>
  <c r="E34" i="19"/>
  <c r="E42" i="19"/>
  <c r="E33" i="19"/>
  <c r="E24" i="19"/>
  <c r="E19" i="19"/>
  <c r="E11" i="19"/>
  <c r="E27" i="19"/>
  <c r="E14" i="19"/>
  <c r="E31" i="19"/>
  <c r="E12" i="19"/>
  <c r="E38" i="19"/>
  <c r="C21" i="17"/>
  <c r="D21" i="17"/>
  <c r="D20" i="19"/>
  <c r="E35" i="19"/>
  <c r="E36" i="19"/>
  <c r="E44" i="19"/>
  <c r="F13" i="18"/>
  <c r="F15" i="16"/>
  <c r="B13" i="16"/>
  <c r="B10" i="18"/>
  <c r="C15" i="18"/>
  <c r="C17" i="16"/>
  <c r="E13" i="18"/>
  <c r="E15" i="16"/>
  <c r="D17" i="16"/>
  <c r="D15" i="18"/>
  <c r="C18" i="7"/>
  <c r="C23" i="7" s="1"/>
  <c r="B12" i="7"/>
  <c r="C34" i="19" l="1"/>
  <c r="C25" i="19"/>
  <c r="C32" i="19"/>
  <c r="C18" i="19"/>
  <c r="C10" i="19"/>
  <c r="C33" i="19"/>
  <c r="C14" i="19"/>
  <c r="C38" i="19"/>
  <c r="C28" i="19"/>
  <c r="C41" i="19"/>
  <c r="C23" i="19"/>
  <c r="C24" i="19"/>
  <c r="C19" i="19"/>
  <c r="C40" i="19"/>
  <c r="C31" i="19"/>
  <c r="C9" i="19"/>
  <c r="C26" i="19"/>
  <c r="C21" i="19"/>
  <c r="C13" i="19"/>
  <c r="C39" i="19"/>
  <c r="C16" i="19"/>
  <c r="C8" i="19"/>
  <c r="C42" i="19"/>
  <c r="C11" i="19"/>
  <c r="C27" i="19"/>
  <c r="C7" i="19"/>
  <c r="C17" i="19"/>
  <c r="C35" i="19"/>
  <c r="C29" i="19"/>
  <c r="C43" i="19"/>
  <c r="C15" i="19"/>
  <c r="C12" i="19"/>
  <c r="C36" i="19"/>
  <c r="C44" i="19"/>
  <c r="D38" i="19"/>
  <c r="D28" i="19"/>
  <c r="D35" i="19"/>
  <c r="D21" i="19"/>
  <c r="D13" i="19"/>
  <c r="D27" i="19"/>
  <c r="D9" i="19"/>
  <c r="D34" i="19"/>
  <c r="D25" i="19"/>
  <c r="D41" i="19"/>
  <c r="D32" i="19"/>
  <c r="D23" i="19"/>
  <c r="D18" i="19"/>
  <c r="D10" i="19"/>
  <c r="D26" i="19"/>
  <c r="D14" i="19"/>
  <c r="D40" i="19"/>
  <c r="D39" i="19"/>
  <c r="D16" i="19"/>
  <c r="D8" i="19"/>
  <c r="D42" i="19"/>
  <c r="D33" i="19"/>
  <c r="D24" i="19"/>
  <c r="D19" i="19"/>
  <c r="D11" i="19"/>
  <c r="D31" i="19"/>
  <c r="D7" i="19"/>
  <c r="D17" i="19"/>
  <c r="D43" i="19"/>
  <c r="D12" i="19"/>
  <c r="D15" i="19"/>
  <c r="D44" i="19"/>
  <c r="D36" i="19"/>
  <c r="D29" i="19"/>
  <c r="C20" i="19"/>
  <c r="C17" i="18"/>
  <c r="C18" i="16"/>
  <c r="C18" i="18" s="1"/>
  <c r="B15" i="16"/>
  <c r="B13" i="18"/>
  <c r="F17" i="16"/>
  <c r="F15" i="18"/>
  <c r="E15" i="18"/>
  <c r="E17" i="16"/>
  <c r="D17" i="18"/>
  <c r="D18" i="16"/>
  <c r="D18" i="18" s="1"/>
  <c r="C13" i="8"/>
  <c r="B17" i="16" l="1"/>
  <c r="B15" i="18"/>
  <c r="E17" i="18"/>
  <c r="E18" i="16"/>
  <c r="E18" i="18" s="1"/>
  <c r="F18" i="16"/>
  <c r="F18" i="18" s="1"/>
  <c r="F17" i="18"/>
  <c r="B4" i="13"/>
  <c r="A3" i="13"/>
  <c r="A1" i="13"/>
  <c r="C22" i="2"/>
  <c r="B22" i="2"/>
  <c r="B17" i="18" l="1"/>
  <c r="B18" i="16"/>
  <c r="B18" i="18" s="1"/>
  <c r="C9" i="3"/>
  <c r="C4" i="6"/>
  <c r="A3" i="6" s="1"/>
  <c r="A3" i="7" s="1"/>
  <c r="B7" i="6"/>
  <c r="C7" i="6"/>
  <c r="C10" i="6" s="1"/>
  <c r="C12" i="6" s="1"/>
  <c r="C13" i="6" s="1"/>
  <c r="C14" i="6" s="1"/>
  <c r="C18" i="6"/>
  <c r="A1" i="7"/>
  <c r="B4" i="7"/>
  <c r="B26" i="7"/>
  <c r="B18" i="6" s="1"/>
  <c r="B19" i="8" s="1"/>
  <c r="C20" i="8" s="1"/>
  <c r="A1" i="8"/>
  <c r="A3" i="8"/>
  <c r="A5" i="8"/>
  <c r="A6" i="8"/>
  <c r="B23" i="8"/>
  <c r="B24" i="8"/>
  <c r="A25" i="8"/>
  <c r="B18" i="1"/>
  <c r="B18" i="3" s="1"/>
  <c r="B5" i="1"/>
  <c r="O5" i="1"/>
  <c r="C4" i="1"/>
  <c r="C4" i="2" s="1"/>
  <c r="C7" i="1"/>
  <c r="A1" i="2"/>
  <c r="B4" i="2"/>
  <c r="A3" i="2" s="1"/>
  <c r="A3" i="4" s="1"/>
  <c r="B10" i="2"/>
  <c r="C10" i="2"/>
  <c r="B12" i="2"/>
  <c r="B13" i="2" s="1"/>
  <c r="C13" i="2"/>
  <c r="B19" i="2"/>
  <c r="B21" i="2" s="1"/>
  <c r="C19" i="2"/>
  <c r="C21" i="2" s="1"/>
  <c r="A1" i="3"/>
  <c r="B4" i="3"/>
  <c r="C5" i="3"/>
  <c r="C6" i="3"/>
  <c r="C8" i="3"/>
  <c r="C10" i="3"/>
  <c r="C12" i="3"/>
  <c r="C18" i="3"/>
  <c r="B19" i="3"/>
  <c r="C19" i="3"/>
  <c r="A1" i="4"/>
  <c r="B4" i="4"/>
  <c r="A1" i="5"/>
  <c r="A3" i="5"/>
  <c r="B6" i="5"/>
  <c r="B7" i="5"/>
  <c r="B8" i="5"/>
  <c r="B9" i="5"/>
  <c r="B10" i="5"/>
  <c r="B11" i="5"/>
  <c r="B14" i="5"/>
  <c r="C15" i="5" s="1"/>
  <c r="B17" i="5"/>
  <c r="B19" i="5"/>
  <c r="G5" i="1" l="1"/>
  <c r="B10" i="13"/>
  <c r="B9" i="13"/>
  <c r="B8" i="13"/>
  <c r="B11" i="13"/>
  <c r="B19" i="13"/>
  <c r="B7" i="13"/>
  <c r="B6" i="13"/>
  <c r="B17" i="13"/>
  <c r="B14" i="13"/>
  <c r="C15" i="13" s="1"/>
  <c r="B18" i="13"/>
  <c r="C14" i="2"/>
  <c r="C10" i="4" s="1"/>
  <c r="C11" i="1"/>
  <c r="C13" i="1" s="1"/>
  <c r="B6" i="3"/>
  <c r="B5" i="3"/>
  <c r="B9" i="3"/>
  <c r="C4" i="7"/>
  <c r="C4" i="4"/>
  <c r="C25" i="8"/>
  <c r="C19" i="6"/>
  <c r="C21" i="6" s="1"/>
  <c r="B18" i="5"/>
  <c r="C20" i="5" s="1"/>
  <c r="C4" i="3"/>
  <c r="A3" i="1"/>
  <c r="A3" i="3" s="1"/>
  <c r="C7" i="3"/>
  <c r="C25" i="2"/>
  <c r="B7" i="1"/>
  <c r="B14" i="2"/>
  <c r="B12" i="3"/>
  <c r="B10" i="3"/>
  <c r="B8" i="3"/>
  <c r="C18" i="4" l="1"/>
  <c r="C6" i="4"/>
  <c r="C20" i="13"/>
  <c r="C7" i="4"/>
  <c r="C23" i="4"/>
  <c r="C11" i="3"/>
  <c r="C17" i="4"/>
  <c r="C24" i="4"/>
  <c r="C14" i="4"/>
  <c r="C13" i="4"/>
  <c r="C11" i="4"/>
  <c r="C22" i="4"/>
  <c r="C12" i="4"/>
  <c r="C21" i="4"/>
  <c r="C19" i="4"/>
  <c r="C8" i="4"/>
  <c r="C9" i="4"/>
  <c r="C20" i="4"/>
  <c r="B6" i="4"/>
  <c r="B8" i="4"/>
  <c r="B12" i="4"/>
  <c r="B14" i="4"/>
  <c r="B18" i="4"/>
  <c r="B20" i="4"/>
  <c r="B22" i="4"/>
  <c r="B9" i="4"/>
  <c r="B13" i="4"/>
  <c r="B17" i="4"/>
  <c r="B21" i="4"/>
  <c r="B7" i="4"/>
  <c r="B11" i="4"/>
  <c r="B19" i="4"/>
  <c r="B23" i="4"/>
  <c r="B10" i="4"/>
  <c r="C26" i="2"/>
  <c r="C25" i="4"/>
  <c r="B11" i="1"/>
  <c r="B7" i="3"/>
  <c r="C14" i="1"/>
  <c r="C14" i="3" s="1"/>
  <c r="C13" i="3"/>
  <c r="C26" i="4" l="1"/>
  <c r="C15" i="1"/>
  <c r="C20" i="1" s="1"/>
  <c r="B11" i="3"/>
  <c r="B13" i="1"/>
  <c r="C15" i="3" l="1"/>
  <c r="B14" i="1"/>
  <c r="B14" i="3" s="1"/>
  <c r="B13" i="3"/>
  <c r="B15" i="1" l="1"/>
  <c r="B20" i="1" l="1"/>
  <c r="B5" i="13"/>
  <c r="C12" i="13" s="1"/>
  <c r="C21" i="13" s="1"/>
  <c r="B15" i="3"/>
  <c r="B5" i="5"/>
  <c r="C12" i="5" s="1"/>
  <c r="C21" i="5" s="1"/>
  <c r="B24" i="2"/>
  <c r="B25" i="2" s="1"/>
  <c r="B24" i="4" l="1"/>
  <c r="G6" i="1"/>
  <c r="B26" i="2"/>
  <c r="B25" i="4"/>
  <c r="B26" i="4" l="1"/>
  <c r="B8" i="6" l="1"/>
  <c r="C10" i="7" s="1"/>
  <c r="C11" i="7" s="1"/>
  <c r="C12" i="7" s="1"/>
  <c r="B10" i="6" l="1"/>
  <c r="B12" i="6" s="1"/>
  <c r="B13" i="6" s="1"/>
  <c r="B14" i="6" s="1"/>
  <c r="B19" i="6" l="1"/>
  <c r="B21" i="6" s="1"/>
  <c r="B21" i="7" s="1"/>
  <c r="B22" i="7" s="1"/>
  <c r="B23" i="7" s="1"/>
  <c r="B5" i="8"/>
  <c r="C10" i="8" s="1"/>
  <c r="C21" i="8" s="1"/>
</calcChain>
</file>

<file path=xl/sharedStrings.xml><?xml version="1.0" encoding="utf-8"?>
<sst xmlns="http://schemas.openxmlformats.org/spreadsheetml/2006/main" count="347" uniqueCount="146">
  <si>
    <t>Income Statements</t>
  </si>
  <si>
    <t>Sales</t>
  </si>
  <si>
    <t>Cost of Goods</t>
  </si>
  <si>
    <t>Gross Profit</t>
  </si>
  <si>
    <t>Depreciation</t>
  </si>
  <si>
    <t>Selling &amp; Admin. Expense</t>
  </si>
  <si>
    <t>Lease Expense</t>
  </si>
  <si>
    <t>Net Operating Income</t>
  </si>
  <si>
    <t>Interest Expense</t>
  </si>
  <si>
    <t>Earnings Before Taxes</t>
  </si>
  <si>
    <t>Taxes</t>
  </si>
  <si>
    <t>Net Income</t>
  </si>
  <si>
    <t>Notes:</t>
  </si>
  <si>
    <t>Tax Rate</t>
  </si>
  <si>
    <t>Shares</t>
  </si>
  <si>
    <t>Earnings per Share</t>
  </si>
  <si>
    <t>Balance Sheet</t>
  </si>
  <si>
    <t>Assets</t>
  </si>
  <si>
    <t>Cash</t>
  </si>
  <si>
    <t>Marketable Securities</t>
  </si>
  <si>
    <t>Accounts Receivable</t>
  </si>
  <si>
    <t>Inventory</t>
  </si>
  <si>
    <t>Total Current Assets</t>
  </si>
  <si>
    <t>Gross Fixed Assets</t>
  </si>
  <si>
    <t>Accumulated Depreciation</t>
  </si>
  <si>
    <t>Net Plant &amp; Equipment</t>
  </si>
  <si>
    <t>Total Assets</t>
  </si>
  <si>
    <t>Liabilities &amp; Owner's Equity</t>
  </si>
  <si>
    <t>Accounts Payable</t>
  </si>
  <si>
    <t>Accrued Expenses</t>
  </si>
  <si>
    <t>Total Current Liabilities</t>
  </si>
  <si>
    <t>Long-term Debt</t>
  </si>
  <si>
    <t>Total Liabilities</t>
  </si>
  <si>
    <t>Common Stock ($2 par)</t>
  </si>
  <si>
    <t>Additional Paid-in-Capital</t>
  </si>
  <si>
    <t>Retained Earnings</t>
  </si>
  <si>
    <t>Total Owner's Equity</t>
  </si>
  <si>
    <t>Total Liab. &amp; Owner's Equity</t>
  </si>
  <si>
    <t>Common-size Income Statements</t>
  </si>
  <si>
    <t>Common-size Balance Sheet</t>
  </si>
  <si>
    <t>Statement of Cash Flows</t>
  </si>
  <si>
    <t>Cash Flows from Operations</t>
  </si>
  <si>
    <t>Depreciation Expense</t>
  </si>
  <si>
    <t>Change in Marketable Securities</t>
  </si>
  <si>
    <t>Change in Accounts Receivable</t>
  </si>
  <si>
    <t>Change in Inventory</t>
  </si>
  <si>
    <t>Change in Accounts Payable</t>
  </si>
  <si>
    <t>Change in Accrued Expenses</t>
  </si>
  <si>
    <t>Total Cash Flows from Operations</t>
  </si>
  <si>
    <t>Cash Flows from Investing</t>
  </si>
  <si>
    <t>Change in Gross Fixed Assets</t>
  </si>
  <si>
    <t>Total Cash Flows from Investing</t>
  </si>
  <si>
    <t>Cash Flows from Financing</t>
  </si>
  <si>
    <t>Change in Long-term Debt</t>
  </si>
  <si>
    <t>Change in Common Stock ($2 par)</t>
  </si>
  <si>
    <t>Change in Additional Paid-in-Capital</t>
  </si>
  <si>
    <t>Total Cash Flows from Financing</t>
  </si>
  <si>
    <t>Net Change in Cash Balance</t>
  </si>
  <si>
    <t>Alternative Solutions:</t>
  </si>
  <si>
    <t>Original</t>
  </si>
  <si>
    <t>Part D</t>
  </si>
  <si>
    <t>Part E</t>
  </si>
  <si>
    <t>Revenue</t>
  </si>
  <si>
    <t>Cost of Goods Sold</t>
  </si>
  <si>
    <t>Selling &amp; Admin Expense</t>
  </si>
  <si>
    <t>Shares Outstanding</t>
  </si>
  <si>
    <t>Dividends per Share</t>
  </si>
  <si>
    <t>Addition to RE per Share</t>
  </si>
  <si>
    <t>Balance Sheets</t>
  </si>
  <si>
    <t>Accounts receivable</t>
  </si>
  <si>
    <t>Inventories</t>
  </si>
  <si>
    <t>Gross fixed assets</t>
  </si>
  <si>
    <t>Accumulated depreciation</t>
  </si>
  <si>
    <t>Net Fixed Assets</t>
  </si>
  <si>
    <t>Total assets</t>
  </si>
  <si>
    <t>Accounts payable</t>
  </si>
  <si>
    <t>Notes payable</t>
  </si>
  <si>
    <t>Long-term debt</t>
  </si>
  <si>
    <t>Common stock</t>
  </si>
  <si>
    <t>Additional paid in capital</t>
  </si>
  <si>
    <t>Retained earnings</t>
  </si>
  <si>
    <t>Total Equity</t>
  </si>
  <si>
    <t>Total Liabilities &amp; Equity</t>
  </si>
  <si>
    <t>Change in Inventories</t>
  </si>
  <si>
    <t>Change in fixed assets</t>
  </si>
  <si>
    <t>Change in Notes Payable</t>
  </si>
  <si>
    <t>Change in Long-Term Debt</t>
  </si>
  <si>
    <t>Change in Common Stock</t>
  </si>
  <si>
    <t>Change in Paid-In Capital</t>
  </si>
  <si>
    <t>Cash Dividends</t>
  </si>
  <si>
    <t>Check answer against Balance Sheet</t>
  </si>
  <si>
    <t>Beginning Cash From Balance Sheet</t>
  </si>
  <si>
    <t>Ending Cash From Balance Sheet</t>
  </si>
  <si>
    <t>Winter Park Web Design</t>
  </si>
  <si>
    <t>Mike Owjai Manufacturing</t>
  </si>
  <si>
    <t>Common Stock ($1.00 par)</t>
  </si>
  <si>
    <t>Denominator</t>
  </si>
  <si>
    <t>Automatic Data Processing, Inc.</t>
  </si>
  <si>
    <t>Cost of revenue</t>
  </si>
  <si>
    <t>Gross profit</t>
  </si>
  <si>
    <t>Total operating expenses</t>
  </si>
  <si>
    <t>Operating income</t>
  </si>
  <si>
    <t>Other income (expense)</t>
  </si>
  <si>
    <t>Income before taxes</t>
  </si>
  <si>
    <t>Provision for income taxes</t>
  </si>
  <si>
    <t>Net income from continuing operations</t>
  </si>
  <si>
    <t>Net income from discontinuing ops</t>
  </si>
  <si>
    <t>Net income</t>
  </si>
  <si>
    <t>Net income available to common shareholders</t>
  </si>
  <si>
    <t>Earnings per share</t>
  </si>
  <si>
    <t>Basic</t>
  </si>
  <si>
    <t>Diluted</t>
  </si>
  <si>
    <t>Weighted average shares outstanding</t>
  </si>
  <si>
    <t>For the Years 2010 to 2014</t>
  </si>
  <si>
    <t>USD in Million except per share data</t>
  </si>
  <si>
    <t>Total liabilities and stockholders' equity</t>
  </si>
  <si>
    <t>Total stockholders' equity</t>
  </si>
  <si>
    <t>Accumulated other comprehensive income</t>
  </si>
  <si>
    <t>Treasury stock</t>
  </si>
  <si>
    <t>Additional paid-in capital</t>
  </si>
  <si>
    <t>Stockholders' equity</t>
  </si>
  <si>
    <t>Total liabilities</t>
  </si>
  <si>
    <t>Total non-current liabilities</t>
  </si>
  <si>
    <t>Other long-term liabilities</t>
  </si>
  <si>
    <t>Deferred revenues</t>
  </si>
  <si>
    <t>Deferred taxes liabilities</t>
  </si>
  <si>
    <t>Non-current liabilities</t>
  </si>
  <si>
    <t>Total current liabilities</t>
  </si>
  <si>
    <t>Other current liabilities</t>
  </si>
  <si>
    <t>Accrued liabilities</t>
  </si>
  <si>
    <t>Taxes payable</t>
  </si>
  <si>
    <t>Short-term debt</t>
  </si>
  <si>
    <t>Liabilities and stockholders' equity</t>
  </si>
  <si>
    <t>Total non-current assets</t>
  </si>
  <si>
    <t>Other long-term assets</t>
  </si>
  <si>
    <t>Intangible assets</t>
  </si>
  <si>
    <t>Goodwill</t>
  </si>
  <si>
    <t>Equity and other investments</t>
  </si>
  <si>
    <t>Net property, plant and equipment</t>
  </si>
  <si>
    <t>Gross property, plant and equipment</t>
  </si>
  <si>
    <t>Total current assets</t>
  </si>
  <si>
    <t>Other current assets</t>
  </si>
  <si>
    <t>Receivables</t>
  </si>
  <si>
    <t>Total cash</t>
  </si>
  <si>
    <t>Short-term investments</t>
  </si>
  <si>
    <t>Cash and cash equivalents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</si>
</sst>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;\(&quot;$&quot;#,##0\)"/>
    <numFmt numFmtId="165" formatCode="0.0%"/>
    <numFmt numFmtId="166" formatCode="_(* #,##0_);_(* \(#,##0\);_(* &quot;-&quot;??_);_(@_)"/>
    <numFmt numFmtId="167" formatCode="_(&quot;$&quot;* #,##0_);_(&quot;$&quot;* \(#,##0\);_(&quot;$&quot;* &quot;-&quot;??_);_(@_)"/>
    <numFmt numFmtId="168" formatCode="_(&quot;$&quot;* #,##0.0000_);_(&quot;$&quot;* \(#,##0.0000\);_(&quot;$&quot;* &quot;-&quot;??_);_(@_)"/>
    <numFmt numFmtId="169" formatCode="&quot;$&quot;#,##0"/>
  </numFmts>
  <fonts count="21">
    <font>
      <sz val="11"/>
      <name val="Times New Roman"/>
    </font>
    <font>
      <sz val="11"/>
      <color theme="1"/>
      <name val="Times New Roman"/>
      <family val="2"/>
    </font>
    <font>
      <sz val="11"/>
      <name val="Times New Roman"/>
      <family val="1"/>
    </font>
    <font>
      <b/>
      <sz val="12"/>
      <name val="Times New Roman"/>
      <family val="1"/>
    </font>
    <font>
      <sz val="8"/>
      <name val="Times New Roman"/>
      <family val="1"/>
    </font>
    <font>
      <b/>
      <sz val="11"/>
      <name val="Times New Roman"/>
      <family val="1"/>
    </font>
    <font>
      <b/>
      <i/>
      <sz val="11"/>
      <name val="Times New Roman"/>
      <family val="1"/>
    </font>
    <font>
      <b/>
      <i/>
      <sz val="11"/>
      <name val="Times New Roman"/>
      <family val="1"/>
    </font>
    <font>
      <i/>
      <sz val="11"/>
      <name val="Times New Roman"/>
      <family val="1"/>
    </font>
    <font>
      <sz val="11"/>
      <name val="Times New Roman"/>
      <family val="1"/>
    </font>
    <font>
      <i/>
      <sz val="11"/>
      <name val="Times New Roman"/>
      <family val="1"/>
    </font>
    <font>
      <b/>
      <sz val="11"/>
      <name val="Times New Roman"/>
      <family val="1"/>
    </font>
    <font>
      <sz val="10"/>
      <name val="Arial"/>
      <family val="2"/>
    </font>
    <font>
      <sz val="8"/>
      <name val="Arial"/>
      <family val="2"/>
    </font>
    <font>
      <sz val="12"/>
      <name val="Times New Roman"/>
      <family val="1"/>
    </font>
    <font>
      <b/>
      <sz val="12"/>
      <name val="Times New Roman"/>
      <family val="1"/>
    </font>
    <font>
      <sz val="11"/>
      <name val="Arial"/>
      <family val="2"/>
    </font>
    <font>
      <b/>
      <sz val="11"/>
      <color theme="1"/>
      <name val="Times New Roman"/>
      <family val="2"/>
    </font>
    <font>
      <b/>
      <sz val="11"/>
      <color theme="1"/>
      <name val="Times New Roman"/>
      <family val="1"/>
    </font>
    <font>
      <b/>
      <i/>
      <sz val="11"/>
      <color theme="1"/>
      <name val="Times New Roman"/>
      <family val="1"/>
    </font>
    <font>
      <i/>
      <sz val="11"/>
      <color theme="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22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CCFFCC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2" fillId="0" borderId="0"/>
    <xf numFmtId="9" fontId="2" fillId="0" borderId="0" applyFont="0" applyFill="0" applyBorder="0" applyAlignment="0" applyProtection="0"/>
    <xf numFmtId="0" fontId="3" fillId="2" borderId="1">
      <alignment horizontal="center" vertical="justify"/>
    </xf>
    <xf numFmtId="0" fontId="1" fillId="0" borderId="0"/>
  </cellStyleXfs>
  <cellXfs count="146">
    <xf numFmtId="0" fontId="0" fillId="0" borderId="0" xfId="0"/>
    <xf numFmtId="0" fontId="3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5" fillId="3" borderId="2" xfId="0" applyFont="1" applyFill="1" applyBorder="1"/>
    <xf numFmtId="0" fontId="6" fillId="3" borderId="2" xfId="0" applyFont="1" applyFill="1" applyBorder="1"/>
    <xf numFmtId="164" fontId="0" fillId="0" borderId="0" xfId="0" applyNumberFormat="1"/>
    <xf numFmtId="3" fontId="0" fillId="0" borderId="3" xfId="0" applyNumberFormat="1" applyBorder="1"/>
    <xf numFmtId="4" fontId="0" fillId="0" borderId="0" xfId="0" applyNumberFormat="1"/>
    <xf numFmtId="0" fontId="5" fillId="0" borderId="0" xfId="0" applyFont="1" applyAlignment="1">
      <alignment horizontal="left" indent="1"/>
    </xf>
    <xf numFmtId="3" fontId="5" fillId="0" borderId="0" xfId="0" applyNumberFormat="1" applyFont="1"/>
    <xf numFmtId="3" fontId="0" fillId="0" borderId="0" xfId="0" applyNumberFormat="1"/>
    <xf numFmtId="164" fontId="5" fillId="0" borderId="4" xfId="0" applyNumberFormat="1" applyFont="1" applyBorder="1"/>
    <xf numFmtId="0" fontId="5" fillId="0" borderId="0" xfId="0" applyFont="1"/>
    <xf numFmtId="0" fontId="0" fillId="0" borderId="0" xfId="0" applyAlignment="1">
      <alignment horizontal="left" indent="1"/>
    </xf>
    <xf numFmtId="10" fontId="2" fillId="0" borderId="0" xfId="4" applyNumberFormat="1"/>
    <xf numFmtId="0" fontId="0" fillId="0" borderId="0" xfId="0" applyBorder="1" applyAlignment="1">
      <alignment horizontal="left" indent="1"/>
    </xf>
    <xf numFmtId="7" fontId="0" fillId="0" borderId="0" xfId="0" applyNumberFormat="1" applyBorder="1"/>
    <xf numFmtId="0" fontId="7" fillId="0" borderId="5" xfId="0" applyFont="1" applyBorder="1"/>
    <xf numFmtId="0" fontId="8" fillId="0" borderId="0" xfId="0" applyFont="1" applyAlignment="1">
      <alignment horizontal="left" indent="2"/>
    </xf>
    <xf numFmtId="0" fontId="9" fillId="0" borderId="0" xfId="0" applyFont="1" applyAlignment="1">
      <alignment horizontal="left"/>
    </xf>
    <xf numFmtId="0" fontId="10" fillId="0" borderId="0" xfId="0" applyFont="1" applyAlignment="1">
      <alignment horizontal="left" indent="2"/>
    </xf>
    <xf numFmtId="0" fontId="7" fillId="0" borderId="0" xfId="0" applyFont="1" applyAlignment="1">
      <alignment horizontal="left" indent="2"/>
    </xf>
    <xf numFmtId="164" fontId="11" fillId="0" borderId="4" xfId="0" applyNumberFormat="1" applyFont="1" applyBorder="1"/>
    <xf numFmtId="0" fontId="7" fillId="0" borderId="0" xfId="0" applyFont="1" applyBorder="1"/>
    <xf numFmtId="3" fontId="2" fillId="0" borderId="0" xfId="0" applyNumberFormat="1" applyFont="1"/>
    <xf numFmtId="10" fontId="2" fillId="0" borderId="3" xfId="4" applyNumberFormat="1" applyBorder="1"/>
    <xf numFmtId="10" fontId="5" fillId="0" borderId="0" xfId="4" applyNumberFormat="1" applyFont="1"/>
    <xf numFmtId="10" fontId="2" fillId="0" borderId="0" xfId="4" applyNumberFormat="1" applyBorder="1"/>
    <xf numFmtId="10" fontId="5" fillId="0" borderId="4" xfId="4" applyNumberFormat="1" applyFont="1" applyBorder="1"/>
    <xf numFmtId="10" fontId="11" fillId="0" borderId="4" xfId="4" applyNumberFormat="1" applyFont="1" applyBorder="1"/>
    <xf numFmtId="10" fontId="2" fillId="0" borderId="0" xfId="4" applyNumberFormat="1" applyFont="1"/>
    <xf numFmtId="0" fontId="5" fillId="0" borderId="0" xfId="0" applyFont="1" applyBorder="1" applyAlignment="1">
      <alignment horizontal="centerContinuous"/>
    </xf>
    <xf numFmtId="0" fontId="5" fillId="0" borderId="6" xfId="0" applyFont="1" applyBorder="1" applyAlignment="1">
      <alignment horizontal="centerContinuous"/>
    </xf>
    <xf numFmtId="167" fontId="2" fillId="0" borderId="0" xfId="2" applyNumberFormat="1"/>
    <xf numFmtId="166" fontId="2" fillId="0" borderId="0" xfId="1" applyNumberFormat="1"/>
    <xf numFmtId="166" fontId="2" fillId="0" borderId="0" xfId="1" applyNumberFormat="1" applyBorder="1"/>
    <xf numFmtId="166" fontId="2" fillId="0" borderId="3" xfId="1" applyNumberFormat="1" applyBorder="1"/>
    <xf numFmtId="166" fontId="0" fillId="0" borderId="6" xfId="0" applyNumberFormat="1" applyBorder="1"/>
    <xf numFmtId="3" fontId="0" fillId="0" borderId="6" xfId="0" applyNumberFormat="1" applyBorder="1"/>
    <xf numFmtId="167" fontId="2" fillId="0" borderId="7" xfId="2" applyNumberFormat="1" applyBorder="1"/>
    <xf numFmtId="10" fontId="0" fillId="0" borderId="0" xfId="4" applyNumberFormat="1" applyFont="1"/>
    <xf numFmtId="166" fontId="0" fillId="0" borderId="0" xfId="1" applyNumberFormat="1" applyFont="1"/>
    <xf numFmtId="9" fontId="0" fillId="0" borderId="0" xfId="0" applyNumberFormat="1"/>
    <xf numFmtId="167" fontId="0" fillId="0" borderId="0" xfId="2" applyNumberFormat="1" applyFont="1"/>
    <xf numFmtId="0" fontId="5" fillId="0" borderId="0" xfId="3" applyFont="1" applyAlignment="1">
      <alignment horizontal="centerContinuous"/>
    </xf>
    <xf numFmtId="0" fontId="9" fillId="0" borderId="0" xfId="3" applyFont="1"/>
    <xf numFmtId="0" fontId="14" fillId="0" borderId="0" xfId="3" applyFont="1"/>
    <xf numFmtId="0" fontId="9" fillId="3" borderId="2" xfId="3" applyFont="1" applyFill="1" applyBorder="1" applyAlignment="1">
      <alignment horizontal="center" wrapText="1"/>
    </xf>
    <xf numFmtId="0" fontId="6" fillId="3" borderId="2" xfId="3" applyFont="1" applyFill="1" applyBorder="1" applyAlignment="1">
      <alignment horizontal="right" wrapText="1"/>
    </xf>
    <xf numFmtId="10" fontId="9" fillId="0" borderId="0" xfId="3" applyNumberFormat="1" applyFont="1"/>
    <xf numFmtId="10" fontId="9" fillId="0" borderId="0" xfId="4" applyNumberFormat="1" applyFont="1"/>
    <xf numFmtId="0" fontId="5" fillId="0" borderId="0" xfId="3" applyFont="1" applyAlignment="1">
      <alignment horizontal="left" indent="2"/>
    </xf>
    <xf numFmtId="0" fontId="5" fillId="0" borderId="0" xfId="3" applyFont="1"/>
    <xf numFmtId="0" fontId="15" fillId="0" borderId="0" xfId="3" applyFont="1"/>
    <xf numFmtId="9" fontId="9" fillId="0" borderId="0" xfId="3" applyNumberFormat="1" applyFont="1"/>
    <xf numFmtId="8" fontId="9" fillId="0" borderId="0" xfId="3" applyNumberFormat="1" applyFont="1" applyAlignment="1">
      <alignment horizontal="right"/>
    </xf>
    <xf numFmtId="0" fontId="9" fillId="0" borderId="0" xfId="3" applyFont="1" applyAlignment="1">
      <alignment horizontal="left" indent="2"/>
    </xf>
    <xf numFmtId="165" fontId="9" fillId="0" borderId="0" xfId="3" applyNumberFormat="1" applyFont="1"/>
    <xf numFmtId="166" fontId="9" fillId="4" borderId="0" xfId="1" applyNumberFormat="1" applyFont="1" applyFill="1"/>
    <xf numFmtId="8" fontId="9" fillId="4" borderId="0" xfId="3" applyNumberFormat="1" applyFont="1" applyFill="1"/>
    <xf numFmtId="6" fontId="9" fillId="0" borderId="0" xfId="3" applyNumberFormat="1" applyFont="1"/>
    <xf numFmtId="0" fontId="16" fillId="0" borderId="0" xfId="3" applyFont="1"/>
    <xf numFmtId="0" fontId="12" fillId="0" borderId="0" xfId="3"/>
    <xf numFmtId="0" fontId="9" fillId="3" borderId="2" xfId="3" applyFont="1" applyFill="1" applyBorder="1"/>
    <xf numFmtId="0" fontId="6" fillId="3" borderId="2" xfId="3" applyFont="1" applyFill="1" applyBorder="1"/>
    <xf numFmtId="168" fontId="16" fillId="0" borderId="0" xfId="3" applyNumberFormat="1" applyFont="1"/>
    <xf numFmtId="0" fontId="10" fillId="0" borderId="0" xfId="3" applyFont="1" applyAlignment="1">
      <alignment horizontal="left" indent="2"/>
    </xf>
    <xf numFmtId="0" fontId="9" fillId="0" borderId="0" xfId="3" applyFont="1" applyAlignment="1">
      <alignment horizontal="left"/>
    </xf>
    <xf numFmtId="0" fontId="6" fillId="0" borderId="0" xfId="3" applyFont="1" applyAlignment="1">
      <alignment horizontal="left" indent="2"/>
    </xf>
    <xf numFmtId="167" fontId="9" fillId="0" borderId="0" xfId="2" applyNumberFormat="1" applyFont="1"/>
    <xf numFmtId="167" fontId="12" fillId="0" borderId="0" xfId="3" applyNumberFormat="1"/>
    <xf numFmtId="166" fontId="9" fillId="0" borderId="0" xfId="1" applyNumberFormat="1" applyFont="1" applyFill="1"/>
    <xf numFmtId="0" fontId="9" fillId="0" borderId="0" xfId="3" applyFont="1" applyAlignment="1">
      <alignment horizontal="centerContinuous"/>
    </xf>
    <xf numFmtId="0" fontId="5" fillId="3" borderId="2" xfId="3" applyFont="1" applyFill="1" applyBorder="1" applyAlignment="1">
      <alignment horizontal="left" wrapText="1"/>
    </xf>
    <xf numFmtId="167" fontId="9" fillId="4" borderId="0" xfId="2" applyNumberFormat="1" applyFont="1" applyFill="1" applyBorder="1" applyAlignment="1">
      <alignment horizontal="right"/>
    </xf>
    <xf numFmtId="0" fontId="5" fillId="0" borderId="0" xfId="3" applyFont="1" applyAlignment="1">
      <alignment horizontal="left"/>
    </xf>
    <xf numFmtId="0" fontId="9" fillId="0" borderId="0" xfId="3" applyFont="1" applyBorder="1"/>
    <xf numFmtId="167" fontId="5" fillId="4" borderId="0" xfId="3" applyNumberFormat="1" applyFont="1" applyFill="1"/>
    <xf numFmtId="167" fontId="5" fillId="0" borderId="0" xfId="3" applyNumberFormat="1" applyFont="1"/>
    <xf numFmtId="167" fontId="5" fillId="4" borderId="3" xfId="3" applyNumberFormat="1" applyFont="1" applyFill="1" applyBorder="1"/>
    <xf numFmtId="167" fontId="5" fillId="0" borderId="0" xfId="2" applyNumberFormat="1" applyFont="1" applyBorder="1" applyAlignment="1">
      <alignment horizontal="right"/>
    </xf>
    <xf numFmtId="167" fontId="5" fillId="4" borderId="0" xfId="3" applyNumberFormat="1" applyFont="1" applyFill="1" applyBorder="1"/>
    <xf numFmtId="0" fontId="5" fillId="0" borderId="5" xfId="3" applyFont="1" applyBorder="1" applyAlignment="1">
      <alignment horizontal="left"/>
    </xf>
    <xf numFmtId="167" fontId="5" fillId="0" borderId="5" xfId="2" applyNumberFormat="1" applyFont="1" applyBorder="1" applyAlignment="1">
      <alignment horizontal="right"/>
    </xf>
    <xf numFmtId="167" fontId="5" fillId="0" borderId="5" xfId="3" applyNumberFormat="1" applyFont="1" applyFill="1" applyBorder="1"/>
    <xf numFmtId="0" fontId="9" fillId="0" borderId="0" xfId="3" applyFont="1" applyFill="1" applyBorder="1"/>
    <xf numFmtId="167" fontId="5" fillId="4" borderId="0" xfId="2" applyNumberFormat="1" applyFont="1" applyFill="1"/>
    <xf numFmtId="166" fontId="0" fillId="0" borderId="3" xfId="1" applyNumberFormat="1" applyFont="1" applyBorder="1"/>
    <xf numFmtId="169" fontId="0" fillId="0" borderId="0" xfId="0" applyNumberFormat="1"/>
    <xf numFmtId="0" fontId="2" fillId="0" borderId="0" xfId="0" applyFont="1"/>
    <xf numFmtId="10" fontId="0" fillId="0" borderId="6" xfId="4" applyNumberFormat="1" applyFont="1" applyBorder="1"/>
    <xf numFmtId="10" fontId="0" fillId="0" borderId="3" xfId="4" applyNumberFormat="1" applyFont="1" applyBorder="1"/>
    <xf numFmtId="10" fontId="2" fillId="0" borderId="7" xfId="4" applyNumberFormat="1" applyBorder="1"/>
    <xf numFmtId="0" fontId="5" fillId="0" borderId="0" xfId="0" applyFont="1" applyAlignment="1">
      <alignment horizontal="left"/>
    </xf>
    <xf numFmtId="166" fontId="9" fillId="0" borderId="0" xfId="1" applyNumberFormat="1" applyFont="1"/>
    <xf numFmtId="166" fontId="5" fillId="4" borderId="0" xfId="1" applyNumberFormat="1" applyFont="1" applyFill="1" applyAlignment="1">
      <alignment horizontal="right"/>
    </xf>
    <xf numFmtId="166" fontId="9" fillId="4" borderId="0" xfId="1" applyNumberFormat="1" applyFont="1" applyFill="1" applyAlignment="1">
      <alignment horizontal="right"/>
    </xf>
    <xf numFmtId="166" fontId="5" fillId="4" borderId="8" xfId="1" applyNumberFormat="1" applyFont="1" applyFill="1" applyBorder="1" applyAlignment="1">
      <alignment horizontal="right"/>
    </xf>
    <xf numFmtId="7" fontId="9" fillId="0" borderId="0" xfId="2" applyNumberFormat="1" applyFont="1"/>
    <xf numFmtId="166" fontId="9" fillId="4" borderId="3" xfId="1" applyNumberFormat="1" applyFont="1" applyFill="1" applyBorder="1" applyAlignment="1">
      <alignment horizontal="right"/>
    </xf>
    <xf numFmtId="166" fontId="9" fillId="0" borderId="0" xfId="1" applyNumberFormat="1" applyFont="1" applyBorder="1" applyAlignment="1">
      <alignment horizontal="right"/>
    </xf>
    <xf numFmtId="166" fontId="9" fillId="4" borderId="0" xfId="1" applyNumberFormat="1" applyFont="1" applyFill="1" applyBorder="1" applyAlignment="1">
      <alignment horizontal="right"/>
    </xf>
    <xf numFmtId="166" fontId="9" fillId="0" borderId="3" xfId="1" applyNumberFormat="1" applyFont="1" applyBorder="1"/>
    <xf numFmtId="167" fontId="2" fillId="0" borderId="0" xfId="2" applyNumberFormat="1" applyFont="1"/>
    <xf numFmtId="166" fontId="0" fillId="6" borderId="0" xfId="1" applyNumberFormat="1" applyFont="1" applyFill="1"/>
    <xf numFmtId="166" fontId="0" fillId="6" borderId="3" xfId="1" applyNumberFormat="1" applyFont="1" applyFill="1" applyBorder="1"/>
    <xf numFmtId="167" fontId="0" fillId="6" borderId="0" xfId="2" applyNumberFormat="1" applyFont="1" applyFill="1"/>
    <xf numFmtId="166" fontId="0" fillId="6" borderId="9" xfId="1" applyNumberFormat="1" applyFont="1" applyFill="1" applyBorder="1"/>
    <xf numFmtId="166" fontId="5" fillId="0" borderId="4" xfId="1" applyNumberFormat="1" applyFont="1" applyBorder="1"/>
    <xf numFmtId="166" fontId="5" fillId="6" borderId="4" xfId="1" applyNumberFormat="1" applyFont="1" applyFill="1" applyBorder="1"/>
    <xf numFmtId="0" fontId="1" fillId="0" borderId="0" xfId="6"/>
    <xf numFmtId="0" fontId="18" fillId="0" borderId="0" xfId="6" applyFont="1" applyAlignment="1">
      <alignment horizontal="centerContinuous"/>
    </xf>
    <xf numFmtId="0" fontId="1" fillId="0" borderId="0" xfId="6" applyAlignment="1">
      <alignment horizontal="centerContinuous"/>
    </xf>
    <xf numFmtId="0" fontId="17" fillId="5" borderId="2" xfId="6" applyFont="1" applyFill="1" applyBorder="1"/>
    <xf numFmtId="17" fontId="17" fillId="5" borderId="2" xfId="6" applyNumberFormat="1" applyFont="1" applyFill="1" applyBorder="1"/>
    <xf numFmtId="43" fontId="1" fillId="0" borderId="0" xfId="1" applyFont="1"/>
    <xf numFmtId="166" fontId="1" fillId="0" borderId="0" xfId="1" applyNumberFormat="1" applyFont="1"/>
    <xf numFmtId="166" fontId="1" fillId="0" borderId="3" xfId="1" applyNumberFormat="1" applyFont="1" applyBorder="1"/>
    <xf numFmtId="166" fontId="1" fillId="0" borderId="0" xfId="6" applyNumberFormat="1"/>
    <xf numFmtId="0" fontId="19" fillId="0" borderId="0" xfId="6" applyFont="1"/>
    <xf numFmtId="166" fontId="1" fillId="0" borderId="0" xfId="1" applyNumberFormat="1" applyFont="1" applyBorder="1"/>
    <xf numFmtId="166" fontId="1" fillId="0" borderId="9" xfId="1" applyNumberFormat="1" applyFont="1" applyBorder="1"/>
    <xf numFmtId="166" fontId="1" fillId="0" borderId="8" xfId="1" applyNumberFormat="1" applyFont="1" applyBorder="1"/>
    <xf numFmtId="0" fontId="20" fillId="0" borderId="0" xfId="6" applyFont="1"/>
    <xf numFmtId="10" fontId="1" fillId="0" borderId="0" xfId="4" applyNumberFormat="1" applyFont="1"/>
    <xf numFmtId="10" fontId="1" fillId="0" borderId="0" xfId="1" applyNumberFormat="1" applyFont="1"/>
    <xf numFmtId="10" fontId="1" fillId="0" borderId="3" xfId="1" applyNumberFormat="1" applyFont="1" applyBorder="1"/>
    <xf numFmtId="10" fontId="1" fillId="0" borderId="0" xfId="1" applyNumberFormat="1" applyFont="1" applyBorder="1"/>
    <xf numFmtId="10" fontId="1" fillId="0" borderId="9" xfId="1" applyNumberFormat="1" applyFont="1" applyBorder="1"/>
    <xf numFmtId="10" fontId="1" fillId="0" borderId="8" xfId="1" applyNumberFormat="1" applyFont="1" applyBorder="1"/>
    <xf numFmtId="10" fontId="9" fillId="0" borderId="3" xfId="1" applyNumberFormat="1" applyFont="1" applyBorder="1"/>
    <xf numFmtId="10" fontId="9" fillId="0" borderId="0" xfId="2" applyNumberFormat="1" applyFont="1"/>
    <xf numFmtId="10" fontId="5" fillId="0" borderId="0" xfId="1" applyNumberFormat="1" applyFont="1" applyFill="1" applyAlignment="1">
      <alignment horizontal="right"/>
    </xf>
    <xf numFmtId="10" fontId="9" fillId="0" borderId="0" xfId="1" applyNumberFormat="1" applyFont="1" applyFill="1" applyAlignment="1">
      <alignment horizontal="right"/>
    </xf>
    <xf numFmtId="10" fontId="9" fillId="0" borderId="0" xfId="1" applyNumberFormat="1" applyFont="1" applyFill="1"/>
    <xf numFmtId="10" fontId="9" fillId="0" borderId="3" xfId="1" applyNumberFormat="1" applyFont="1" applyFill="1" applyBorder="1"/>
    <xf numFmtId="10" fontId="5" fillId="0" borderId="8" xfId="1" applyNumberFormat="1" applyFont="1" applyFill="1" applyBorder="1" applyAlignment="1">
      <alignment horizontal="right"/>
    </xf>
    <xf numFmtId="0" fontId="16" fillId="0" borderId="0" xfId="3" applyFont="1" applyFill="1"/>
    <xf numFmtId="0" fontId="9" fillId="0" borderId="0" xfId="3" applyFont="1" applyFill="1"/>
    <xf numFmtId="10" fontId="0" fillId="0" borderId="0" xfId="4" applyNumberFormat="1" applyFont="1" applyFill="1"/>
    <xf numFmtId="10" fontId="0" fillId="0" borderId="0" xfId="1" applyNumberFormat="1" applyFont="1" applyFill="1"/>
    <xf numFmtId="10" fontId="0" fillId="0" borderId="3" xfId="1" applyNumberFormat="1" applyFont="1" applyFill="1" applyBorder="1"/>
    <xf numFmtId="10" fontId="5" fillId="0" borderId="4" xfId="1" applyNumberFormat="1" applyFont="1" applyFill="1" applyBorder="1"/>
    <xf numFmtId="10" fontId="2" fillId="0" borderId="0" xfId="2" applyNumberFormat="1" applyFont="1" applyFill="1"/>
    <xf numFmtId="10" fontId="0" fillId="0" borderId="0" xfId="2" applyNumberFormat="1" applyFont="1" applyFill="1"/>
    <xf numFmtId="10" fontId="0" fillId="0" borderId="9" xfId="1" applyNumberFormat="1" applyFont="1" applyFill="1" applyBorder="1"/>
  </cellXfs>
  <cellStyles count="7">
    <cellStyle name="Comma" xfId="1" builtinId="3"/>
    <cellStyle name="Currency" xfId="2" builtinId="4"/>
    <cellStyle name="Normal" xfId="0" builtinId="0"/>
    <cellStyle name="Normal 2" xfId="6"/>
    <cellStyle name="Normal_Chapter 2 Problem 3 Solutions" xfId="3"/>
    <cellStyle name="Percent" xfId="4" builtinId="5"/>
    <cellStyle name="ShadedHeadings" xfId="5"/>
  </cellStyles>
  <dxfs count="0"/>
  <tableStyles count="0" defaultTableStyle="TableStyleMedium9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Drop" dropLines="3" dropStyle="combo" dx="16" fmlaLink="$O$1" fmlaRange="$N$3:$N$5" noThreeD="1" sel="1" val="0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7</xdr:row>
      <xdr:rowOff>0</xdr:rowOff>
    </xdr:from>
    <xdr:to>
      <xdr:col>8</xdr:col>
      <xdr:colOff>0</xdr:colOff>
      <xdr:row>14</xdr:row>
      <xdr:rowOff>95250</xdr:rowOff>
    </xdr:to>
    <xdr:sp macro="" textlink="">
      <xdr:nvSpPr>
        <xdr:cNvPr id="3" name="TextBox 2"/>
        <xdr:cNvSpPr txBox="1"/>
      </xdr:nvSpPr>
      <xdr:spPr>
        <a:xfrm>
          <a:off x="4486275" y="1381125"/>
          <a:ext cx="2809875" cy="14287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 i="0">
              <a:solidFill>
                <a:schemeClr val="dk1"/>
              </a:solidFill>
              <a:latin typeface="+mn-lt"/>
              <a:ea typeface="+mn-ea"/>
              <a:cs typeface="+mn-cs"/>
            </a:rPr>
            <a:t>Note</a:t>
          </a:r>
          <a:r>
            <a:rPr lang="en-US" sz="1100" b="0" i="0">
              <a:solidFill>
                <a:schemeClr val="dk1"/>
              </a:solidFill>
              <a:latin typeface="+mn-lt"/>
              <a:ea typeface="+mn-ea"/>
              <a:cs typeface="+mn-cs"/>
            </a:rPr>
            <a:t>: To switch between the original solution and those for parts d and e just choose the appropriate problem from the drop-down list. </a:t>
          </a:r>
        </a:p>
        <a:p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100" b="0" i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0" i="0">
              <a:solidFill>
                <a:schemeClr val="dk1"/>
              </a:solidFill>
              <a:latin typeface="+mn-lt"/>
              <a:ea typeface="+mn-ea"/>
              <a:cs typeface="+mn-cs"/>
            </a:rPr>
            <a:t>Obviously, the changes propagate to the other worksheets as well, so you can switch to them to see how they change.</a:t>
          </a:r>
          <a:endParaRPr 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</xdr:row>
          <xdr:rowOff>0</xdr:rowOff>
        </xdr:from>
        <xdr:to>
          <xdr:col>7</xdr:col>
          <xdr:colOff>285750</xdr:colOff>
          <xdr:row>3</xdr:row>
          <xdr:rowOff>0</xdr:rowOff>
        </xdr:to>
        <xdr:sp macro="" textlink="">
          <xdr:nvSpPr>
            <xdr:cNvPr id="1025" name="Drop Down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3</xdr:row>
      <xdr:rowOff>9525</xdr:rowOff>
    </xdr:from>
    <xdr:to>
      <xdr:col>8</xdr:col>
      <xdr:colOff>0</xdr:colOff>
      <xdr:row>6</xdr:row>
      <xdr:rowOff>0</xdr:rowOff>
    </xdr:to>
    <xdr:sp macro="" textlink="">
      <xdr:nvSpPr>
        <xdr:cNvPr id="3" name="TextBox 2"/>
        <xdr:cNvSpPr txBox="1"/>
      </xdr:nvSpPr>
      <xdr:spPr>
        <a:xfrm>
          <a:off x="5438775" y="619125"/>
          <a:ext cx="2085975" cy="600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rtl="0"/>
          <a:r>
            <a:rPr lang="en-US" sz="1100" b="1" i="0">
              <a:solidFill>
                <a:schemeClr val="dk1"/>
              </a:solidFill>
              <a:latin typeface="+mn-lt"/>
              <a:ea typeface="+mn-ea"/>
              <a:cs typeface="+mn-cs"/>
            </a:rPr>
            <a:t>Note</a:t>
          </a:r>
          <a:r>
            <a:rPr lang="en-US" sz="1100" b="0" i="0">
              <a:solidFill>
                <a:schemeClr val="dk1"/>
              </a:solidFill>
              <a:latin typeface="+mn-lt"/>
              <a:ea typeface="+mn-ea"/>
              <a:cs typeface="+mn-cs"/>
            </a:rPr>
            <a:t>: Cells with a green background are the missing cells in the problem.</a:t>
          </a:r>
          <a:endParaRPr lang="en-US"/>
        </a:p>
        <a:p>
          <a:endParaRPr 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2" name="TextBox 1"/>
        <xdr:cNvSpPr txBox="1"/>
      </xdr:nvSpPr>
      <xdr:spPr>
        <a:xfrm>
          <a:off x="6686550" y="190500"/>
          <a:ext cx="3048000" cy="9715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Note: Both MSN</a:t>
          </a:r>
          <a:r>
            <a:rPr lang="en-US" sz="1100" baseline="0"/>
            <a:t> and Yahoo! have recently made it difficult to copy and paste financial statements into Excel. Therefore, I got this data from Morningstar Direct. There may be slight errors due to rounding.</a:t>
          </a:r>
          <a:endParaRPr 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2" name="TextBox 1"/>
        <xdr:cNvSpPr txBox="1"/>
      </xdr:nvSpPr>
      <xdr:spPr>
        <a:xfrm>
          <a:off x="6686550" y="190500"/>
          <a:ext cx="3048000" cy="9715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Note: Both MSN</a:t>
          </a:r>
          <a:r>
            <a:rPr lang="en-US" sz="1100" baseline="0"/>
            <a:t> and Yahoo! have recently made it difficult to copy and paste financial statements into Excel. Therefore, I got this data from Morningstar Direct. There may be slight errors due to rounding.</a:t>
          </a:r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autoPageBreaks="0"/>
  </sheetPr>
  <dimension ref="A1:P24"/>
  <sheetViews>
    <sheetView tabSelected="1" zoomScaleNormal="100" workbookViewId="0"/>
  </sheetViews>
  <sheetFormatPr defaultRowHeight="15"/>
  <cols>
    <col min="1" max="1" width="24.7109375" bestFit="1" customWidth="1"/>
    <col min="2" max="3" width="12.7109375" customWidth="1"/>
    <col min="6" max="6" width="19" bestFit="1" customWidth="1"/>
    <col min="7" max="7" width="14" bestFit="1" customWidth="1"/>
    <col min="15" max="15" width="12.85546875" bestFit="1" customWidth="1"/>
  </cols>
  <sheetData>
    <row r="1" spans="1:16" ht="15.75">
      <c r="A1" s="1" t="s">
        <v>94</v>
      </c>
      <c r="B1" s="2"/>
      <c r="C1" s="2"/>
      <c r="O1">
        <v>1</v>
      </c>
    </row>
    <row r="2" spans="1:16" ht="15.75">
      <c r="A2" s="1" t="s">
        <v>0</v>
      </c>
      <c r="B2" s="2"/>
      <c r="C2" s="2"/>
      <c r="O2" t="s">
        <v>62</v>
      </c>
      <c r="P2" t="s">
        <v>13</v>
      </c>
    </row>
    <row r="3" spans="1:16" ht="16.5" thickBot="1">
      <c r="A3" s="1" t="str">
        <f>"For the Years "&amp;TEXT(C4,"####")&amp;" and "&amp;TEXT(B4,"####")</f>
        <v>For the Years 2013 and 2014</v>
      </c>
      <c r="B3" s="2"/>
      <c r="C3" s="2"/>
      <c r="F3" t="s">
        <v>58</v>
      </c>
      <c r="N3" t="s">
        <v>59</v>
      </c>
      <c r="O3" s="41">
        <v>2625000</v>
      </c>
      <c r="P3" s="42">
        <v>0.35</v>
      </c>
    </row>
    <row r="4" spans="1:16" ht="15.75" thickBot="1">
      <c r="A4" s="3"/>
      <c r="B4" s="4">
        <v>2014</v>
      </c>
      <c r="C4" s="4">
        <f>B4-1</f>
        <v>2013</v>
      </c>
      <c r="N4" t="s">
        <v>60</v>
      </c>
      <c r="O4" s="41">
        <v>2850000</v>
      </c>
      <c r="P4" s="42">
        <v>0.35</v>
      </c>
    </row>
    <row r="5" spans="1:16">
      <c r="A5" t="s">
        <v>1</v>
      </c>
      <c r="B5" s="5">
        <f>IF(O1=2,O4,O3)</f>
        <v>2625000</v>
      </c>
      <c r="C5" s="5">
        <v>2422500</v>
      </c>
      <c r="F5" t="s">
        <v>1</v>
      </c>
      <c r="G5" s="43">
        <f>B5</f>
        <v>2625000</v>
      </c>
      <c r="N5" t="s">
        <v>61</v>
      </c>
      <c r="O5" s="41">
        <f>O3</f>
        <v>2625000</v>
      </c>
      <c r="P5" s="42">
        <v>0.4</v>
      </c>
    </row>
    <row r="6" spans="1:16">
      <c r="A6" t="s">
        <v>2</v>
      </c>
      <c r="B6" s="6">
        <v>1704975</v>
      </c>
      <c r="C6" s="6">
        <v>1621875</v>
      </c>
      <c r="D6" s="7"/>
      <c r="F6" t="s">
        <v>35</v>
      </c>
      <c r="G6" s="43">
        <f>'Balance Sheet'!B24</f>
        <v>448751.25</v>
      </c>
    </row>
    <row r="7" spans="1:16">
      <c r="A7" s="8" t="s">
        <v>3</v>
      </c>
      <c r="B7" s="9">
        <f>B5-B6</f>
        <v>920025</v>
      </c>
      <c r="C7" s="9">
        <f>C5-C6</f>
        <v>800625</v>
      </c>
    </row>
    <row r="8" spans="1:16">
      <c r="A8" t="s">
        <v>4</v>
      </c>
      <c r="B8" s="10">
        <v>63000</v>
      </c>
      <c r="C8" s="10">
        <v>53250</v>
      </c>
    </row>
    <row r="9" spans="1:16">
      <c r="A9" t="s">
        <v>5</v>
      </c>
      <c r="B9" s="10">
        <v>652350</v>
      </c>
      <c r="C9" s="10">
        <v>626250</v>
      </c>
    </row>
    <row r="10" spans="1:16">
      <c r="A10" t="s">
        <v>6</v>
      </c>
      <c r="B10" s="6">
        <v>48750</v>
      </c>
      <c r="C10" s="6">
        <v>48750</v>
      </c>
    </row>
    <row r="11" spans="1:16">
      <c r="A11" s="8" t="s">
        <v>7</v>
      </c>
      <c r="B11" s="9">
        <f>B7-SUM(B8:B10)</f>
        <v>155925</v>
      </c>
      <c r="C11" s="9">
        <f>C7-SUM(C8:C10)</f>
        <v>72375</v>
      </c>
    </row>
    <row r="12" spans="1:16">
      <c r="A12" t="s">
        <v>8</v>
      </c>
      <c r="B12" s="6">
        <v>84000</v>
      </c>
      <c r="C12" s="6">
        <v>51000</v>
      </c>
    </row>
    <row r="13" spans="1:16">
      <c r="A13" s="8" t="s">
        <v>9</v>
      </c>
      <c r="B13" s="9">
        <f>B11-B12</f>
        <v>71925</v>
      </c>
      <c r="C13" s="9">
        <f>C11-C12</f>
        <v>21375</v>
      </c>
    </row>
    <row r="14" spans="1:16">
      <c r="A14" t="s">
        <v>10</v>
      </c>
      <c r="B14" s="6">
        <f>B13*B18</f>
        <v>25173.75</v>
      </c>
      <c r="C14" s="6">
        <f>C13*C18</f>
        <v>7481.2499999999991</v>
      </c>
    </row>
    <row r="15" spans="1:16" ht="15.75" thickBot="1">
      <c r="A15" s="8" t="s">
        <v>11</v>
      </c>
      <c r="B15" s="11">
        <f>B13-B14</f>
        <v>46751.25</v>
      </c>
      <c r="C15" s="11">
        <f>C13-C14</f>
        <v>13893.75</v>
      </c>
    </row>
    <row r="16" spans="1:16" ht="15.75" thickTop="1"/>
    <row r="17" spans="1:3">
      <c r="A17" s="12" t="s">
        <v>12</v>
      </c>
    </row>
    <row r="18" spans="1:3">
      <c r="A18" s="13" t="s">
        <v>13</v>
      </c>
      <c r="B18" s="14">
        <f>IF(O1=3,P5,P3)</f>
        <v>0.35</v>
      </c>
      <c r="C18" s="14">
        <v>0.35</v>
      </c>
    </row>
    <row r="19" spans="1:3">
      <c r="A19" s="13" t="s">
        <v>14</v>
      </c>
      <c r="B19" s="10">
        <v>75000</v>
      </c>
      <c r="C19" s="10">
        <v>60000</v>
      </c>
    </row>
    <row r="20" spans="1:3">
      <c r="A20" s="15" t="s">
        <v>15</v>
      </c>
      <c r="B20" s="16">
        <f>B15/B19</f>
        <v>0.62334999999999996</v>
      </c>
      <c r="C20" s="16">
        <f>C15/C19</f>
        <v>0.2315625</v>
      </c>
    </row>
    <row r="24" spans="1:3">
      <c r="B24" s="40"/>
      <c r="C24" s="40"/>
    </row>
  </sheetData>
  <phoneticPr fontId="4" type="noConversion"/>
  <pageMargins left="0.75" right="0.75" top="1" bottom="1" header="0.5" footer="0.5"/>
  <pageSetup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Drop Down 1">
              <controlPr defaultSize="0" autoLine="0" autoPict="0">
                <anchor moveWithCells="1">
                  <from>
                    <xdr:col>6</xdr:col>
                    <xdr:colOff>0</xdr:colOff>
                    <xdr:row>2</xdr:row>
                    <xdr:rowOff>0</xdr:rowOff>
                  </from>
                  <to>
                    <xdr:col>7</xdr:col>
                    <xdr:colOff>285750</xdr:colOff>
                    <xdr:row>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zoomScaleNormal="100" workbookViewId="0"/>
  </sheetViews>
  <sheetFormatPr defaultColWidth="10.42578125" defaultRowHeight="15.75"/>
  <cols>
    <col min="1" max="1" width="32.140625" style="46" bestFit="1" customWidth="1"/>
    <col min="2" max="2" width="15.28515625" style="46" customWidth="1"/>
    <col min="3" max="3" width="13.85546875" style="46" bestFit="1" customWidth="1"/>
    <col min="4" max="16384" width="10.42578125" style="46"/>
  </cols>
  <sheetData>
    <row r="1" spans="1:6">
      <c r="A1" s="44" t="s">
        <v>93</v>
      </c>
      <c r="B1" s="44"/>
      <c r="C1" s="44"/>
      <c r="D1" s="45"/>
      <c r="E1" s="45"/>
      <c r="F1" s="45"/>
    </row>
    <row r="2" spans="1:6">
      <c r="A2" s="44" t="s">
        <v>0</v>
      </c>
      <c r="B2" s="44"/>
      <c r="C2" s="44"/>
      <c r="D2" s="45"/>
      <c r="E2" s="45"/>
      <c r="F2" s="45"/>
    </row>
    <row r="3" spans="1:6" ht="16.5" thickBot="1">
      <c r="A3" s="44" t="str">
        <f>"For the Years "&amp;TEXT(C4,"####")&amp;" and "&amp;TEXT(B4,"####")</f>
        <v>For the Years 2013 and 2014</v>
      </c>
      <c r="B3" s="44"/>
      <c r="C3" s="44"/>
      <c r="D3" s="45"/>
      <c r="E3" s="45"/>
      <c r="F3" s="45"/>
    </row>
    <row r="4" spans="1:6" ht="16.5" thickBot="1">
      <c r="A4" s="47"/>
      <c r="B4" s="48">
        <v>2014</v>
      </c>
      <c r="C4" s="48">
        <f>B4-1</f>
        <v>2013</v>
      </c>
      <c r="D4" s="45"/>
      <c r="E4" s="45"/>
      <c r="F4" s="45"/>
    </row>
    <row r="5" spans="1:6">
      <c r="A5" s="45" t="s">
        <v>1</v>
      </c>
      <c r="B5" s="50">
        <f>'Prob 3 - Income Statement'!B5/'Prob 3 - Income Statement'!B$5</f>
        <v>1</v>
      </c>
      <c r="C5" s="131">
        <f>'Prob 3 - Income Statement'!C5/'Prob 3 - Income Statement'!C$5</f>
        <v>1</v>
      </c>
      <c r="D5" s="45"/>
      <c r="E5" s="49"/>
      <c r="F5" s="45"/>
    </row>
    <row r="6" spans="1:6">
      <c r="A6" s="45" t="s">
        <v>63</v>
      </c>
      <c r="B6" s="130">
        <f>'Prob 3 - Income Statement'!B6/'Prob 3 - Income Statement'!B$5</f>
        <v>0.54999304612027</v>
      </c>
      <c r="C6" s="130">
        <f>'Prob 3 - Income Statement'!C6/'Prob 3 - Income Statement'!C$5</f>
        <v>0.55000000000000004</v>
      </c>
      <c r="D6" s="45"/>
      <c r="E6" s="49"/>
      <c r="F6" s="50"/>
    </row>
    <row r="7" spans="1:6" s="53" customFormat="1">
      <c r="A7" s="51" t="s">
        <v>3</v>
      </c>
      <c r="B7" s="132">
        <f>'Prob 3 - Income Statement'!B7/'Prob 3 - Income Statement'!B$5</f>
        <v>0.45000695387973</v>
      </c>
      <c r="C7" s="132">
        <f>'Prob 3 - Income Statement'!C7/'Prob 3 - Income Statement'!C$5</f>
        <v>0.45</v>
      </c>
      <c r="D7" s="52"/>
      <c r="E7" s="52"/>
      <c r="F7" s="52"/>
    </row>
    <row r="8" spans="1:6">
      <c r="A8" s="45" t="s">
        <v>42</v>
      </c>
      <c r="B8" s="133">
        <f>'Prob 3 - Income Statement'!B8/'Prob 3 - Income Statement'!B$5</f>
        <v>1.8882458036010397E-2</v>
      </c>
      <c r="C8" s="134">
        <f>'Prob 3 - Income Statement'!C8/'Prob 3 - Income Statement'!C$5</f>
        <v>2.0650000000000002E-2</v>
      </c>
      <c r="D8" s="45"/>
      <c r="E8" s="54"/>
      <c r="F8" s="54"/>
    </row>
    <row r="9" spans="1:6">
      <c r="A9" s="45" t="s">
        <v>64</v>
      </c>
      <c r="B9" s="135">
        <f>'Prob 3 - Income Statement'!B9/'Prob 3 - Income Statement'!B$5</f>
        <v>2.9420260396050197E-3</v>
      </c>
      <c r="C9" s="135">
        <f>'Prob 3 - Income Statement'!C9/'Prob 3 - Income Statement'!C$5</f>
        <v>3.2000000000000002E-3</v>
      </c>
      <c r="D9" s="45"/>
      <c r="E9" s="45"/>
      <c r="F9" s="45"/>
    </row>
    <row r="10" spans="1:6" s="53" customFormat="1">
      <c r="A10" s="51" t="s">
        <v>7</v>
      </c>
      <c r="B10" s="132">
        <f>'Prob 3 - Income Statement'!B10/'Prob 3 - Income Statement'!B$5</f>
        <v>0.42818246980411456</v>
      </c>
      <c r="C10" s="132">
        <f>'Prob 3 - Income Statement'!C10/'Prob 3 - Income Statement'!C$5</f>
        <v>0.42614999999999997</v>
      </c>
      <c r="D10" s="52"/>
      <c r="E10" s="52"/>
      <c r="F10" s="52"/>
    </row>
    <row r="11" spans="1:6">
      <c r="A11" s="45" t="s">
        <v>8</v>
      </c>
      <c r="B11" s="135">
        <f>'Prob 3 - Income Statement'!B11/'Prob 3 - Income Statement'!B$5</f>
        <v>3.6374140126025699E-3</v>
      </c>
      <c r="C11" s="135">
        <f>'Prob 3 - Income Statement'!C11/'Prob 3 - Income Statement'!C$5</f>
        <v>3.5999999999999999E-3</v>
      </c>
      <c r="D11" s="45"/>
      <c r="E11" s="45"/>
      <c r="F11" s="45"/>
    </row>
    <row r="12" spans="1:6" s="53" customFormat="1">
      <c r="A12" s="51" t="s">
        <v>9</v>
      </c>
      <c r="B12" s="132">
        <f>'Prob 3 - Income Statement'!B12/'Prob 3 - Income Statement'!B$5</f>
        <v>0.42454505579151197</v>
      </c>
      <c r="C12" s="132">
        <f>'Prob 3 - Income Statement'!C12/'Prob 3 - Income Statement'!C$5</f>
        <v>0.42254999999999998</v>
      </c>
      <c r="D12" s="52"/>
      <c r="E12" s="52"/>
      <c r="F12" s="52"/>
    </row>
    <row r="13" spans="1:6">
      <c r="A13" s="45" t="s">
        <v>10</v>
      </c>
      <c r="B13" s="133">
        <f>'Prob 3 - Income Statement'!B13/'Prob 3 - Income Statement'!B$5</f>
        <v>0.15708167064285944</v>
      </c>
      <c r="C13" s="133">
        <f>'Prob 3 - Income Statement'!C13/'Prob 3 - Income Statement'!C$5</f>
        <v>0.14789250000000001</v>
      </c>
      <c r="D13" s="45"/>
      <c r="E13" s="45"/>
      <c r="F13" s="45"/>
    </row>
    <row r="14" spans="1:6" s="53" customFormat="1" ht="16.5" thickBot="1">
      <c r="A14" s="51" t="s">
        <v>11</v>
      </c>
      <c r="B14" s="136">
        <f>'Prob 3 - Income Statement'!B14/'Prob 3 - Income Statement'!B$5</f>
        <v>0.26746338514865253</v>
      </c>
      <c r="C14" s="136">
        <f>'Prob 3 - Income Statement'!C14/'Prob 3 - Income Statement'!C$5</f>
        <v>0.2746575</v>
      </c>
      <c r="D14" s="52"/>
      <c r="E14" s="52"/>
      <c r="F14" s="52"/>
    </row>
    <row r="15" spans="1:6" ht="16.5" thickTop="1">
      <c r="A15" s="45"/>
      <c r="B15" s="55"/>
      <c r="C15" s="55"/>
      <c r="D15" s="45"/>
      <c r="E15" s="45"/>
      <c r="F15" s="45"/>
    </row>
    <row r="16" spans="1:6">
      <c r="A16" s="45"/>
      <c r="B16" s="45"/>
      <c r="C16" s="45"/>
      <c r="D16" s="45"/>
      <c r="E16"/>
      <c r="F16" s="45"/>
    </row>
    <row r="17" spans="1:6">
      <c r="A17" s="45"/>
      <c r="B17" s="60"/>
      <c r="C17" s="45"/>
      <c r="D17" s="45"/>
      <c r="E17" s="45"/>
      <c r="F17" s="45"/>
    </row>
    <row r="18" spans="1:6">
      <c r="A18" s="45"/>
      <c r="B18" s="45"/>
      <c r="C18" s="45"/>
      <c r="D18" s="45"/>
      <c r="E18" s="45"/>
      <c r="F18" s="45"/>
    </row>
    <row r="19" spans="1:6">
      <c r="A19" s="45"/>
      <c r="B19" s="45"/>
      <c r="C19" s="45"/>
      <c r="D19" s="45"/>
      <c r="E19" s="45"/>
      <c r="F19" s="45"/>
    </row>
    <row r="20" spans="1:6">
      <c r="A20" s="45"/>
      <c r="B20" s="45"/>
      <c r="C20" s="45"/>
      <c r="D20" s="45"/>
      <c r="E20" s="45"/>
      <c r="F20" s="45"/>
    </row>
    <row r="21" spans="1:6">
      <c r="A21" s="45"/>
      <c r="B21" s="45"/>
      <c r="C21" s="45"/>
      <c r="D21" s="45"/>
      <c r="E21" s="45"/>
      <c r="F21" s="45"/>
    </row>
    <row r="22" spans="1:6">
      <c r="A22" s="45"/>
      <c r="B22" s="45"/>
      <c r="C22" s="45"/>
      <c r="D22" s="45"/>
      <c r="E22" s="45"/>
      <c r="F22" s="45"/>
    </row>
    <row r="23" spans="1:6">
      <c r="A23" s="45"/>
      <c r="B23" s="45"/>
      <c r="C23" s="45"/>
      <c r="D23" s="45"/>
      <c r="E23" s="45"/>
      <c r="F23" s="45"/>
    </row>
    <row r="24" spans="1:6">
      <c r="A24" s="45"/>
      <c r="B24" s="45"/>
      <c r="C24" s="45"/>
      <c r="D24" s="45"/>
      <c r="E24" s="45"/>
      <c r="F24" s="45"/>
    </row>
    <row r="25" spans="1:6">
      <c r="A25" s="45"/>
      <c r="B25" s="45"/>
      <c r="C25" s="45"/>
      <c r="D25" s="45"/>
      <c r="E25" s="45"/>
      <c r="F25" s="45"/>
    </row>
    <row r="26" spans="1:6">
      <c r="A26" s="45"/>
      <c r="B26" s="45"/>
      <c r="C26" s="45"/>
      <c r="D26" s="45"/>
      <c r="E26" s="45"/>
      <c r="F26" s="45"/>
    </row>
    <row r="27" spans="1:6">
      <c r="A27" s="45"/>
      <c r="B27" s="45"/>
      <c r="C27" s="45"/>
      <c r="D27" s="45"/>
      <c r="E27" s="45"/>
      <c r="F27" s="45"/>
    </row>
    <row r="28" spans="1:6">
      <c r="A28" s="45"/>
      <c r="B28" s="45"/>
      <c r="C28" s="45"/>
      <c r="D28" s="45"/>
      <c r="E28" s="45"/>
      <c r="F28" s="45"/>
    </row>
  </sheetData>
  <pageMargins left="0.75" right="0.75" top="1" bottom="1" header="0.5" footer="0.5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zoomScaleNormal="100" workbookViewId="0"/>
  </sheetViews>
  <sheetFormatPr defaultColWidth="10.28515625" defaultRowHeight="12.75"/>
  <cols>
    <col min="1" max="1" width="44.5703125" style="62" bestFit="1" customWidth="1"/>
    <col min="2" max="3" width="13.28515625" style="62" bestFit="1" customWidth="1"/>
    <col min="4" max="5" width="10.28515625" style="62" customWidth="1"/>
    <col min="6" max="7" width="10.28515625" style="62"/>
    <col min="8" max="8" width="14" style="62" bestFit="1" customWidth="1"/>
    <col min="9" max="16384" width="10.28515625" style="62"/>
  </cols>
  <sheetData>
    <row r="1" spans="1:6" ht="14.25">
      <c r="A1" s="44" t="str">
        <f>'Prob 3 - Income Statement'!A1</f>
        <v>Winter Park Web Design</v>
      </c>
      <c r="B1" s="44"/>
      <c r="C1" s="44"/>
      <c r="D1" s="61"/>
      <c r="E1" s="61"/>
      <c r="F1" s="61"/>
    </row>
    <row r="2" spans="1:6" ht="14.25">
      <c r="A2" s="44" t="s">
        <v>68</v>
      </c>
      <c r="B2" s="44"/>
      <c r="C2" s="44"/>
      <c r="D2" s="61"/>
      <c r="E2" s="61"/>
      <c r="F2" s="61"/>
    </row>
    <row r="3" spans="1:6" ht="15" thickBot="1">
      <c r="A3" s="44" t="str">
        <f>'Prob 3 - Income Statement'!A3</f>
        <v>For the Years 2013 and 2014</v>
      </c>
      <c r="B3" s="44"/>
      <c r="C3" s="44"/>
      <c r="D3" s="61"/>
      <c r="E3" s="61"/>
      <c r="F3" s="61"/>
    </row>
    <row r="4" spans="1:6" ht="15.75" thickBot="1">
      <c r="A4" s="63"/>
      <c r="B4" s="64">
        <f>'Prob 3 - Income Statement'!B4</f>
        <v>2014</v>
      </c>
      <c r="C4" s="64">
        <f>'Prob 3 - Income Statement'!C4</f>
        <v>2013</v>
      </c>
      <c r="D4"/>
      <c r="E4" s="45"/>
      <c r="F4" s="61"/>
    </row>
    <row r="5" spans="1:6" ht="15">
      <c r="A5" s="45" t="s">
        <v>18</v>
      </c>
      <c r="B5" s="139">
        <f>'Prob 3 - Balance Sheet'!B5/'Prob 3 - Balance Sheet'!B$12</f>
        <v>0.19132532845752201</v>
      </c>
      <c r="C5" s="144">
        <f>'Prob 3 - Balance Sheet'!C5/'Prob 3 - Balance Sheet'!C$12</f>
        <v>0.24038461538461539</v>
      </c>
      <c r="D5"/>
      <c r="E5" s="65"/>
      <c r="F5" s="61"/>
    </row>
    <row r="6" spans="1:6" ht="15">
      <c r="A6" s="45" t="s">
        <v>69</v>
      </c>
      <c r="B6" s="140">
        <f>'Prob 3 - Balance Sheet'!B6/'Prob 3 - Balance Sheet'!B$12</f>
        <v>0.23569772483082316</v>
      </c>
      <c r="C6" s="140">
        <f>'Prob 3 - Balance Sheet'!C6/'Prob 3 - Balance Sheet'!C$12</f>
        <v>0.35256410256410259</v>
      </c>
      <c r="D6"/>
      <c r="E6" s="65"/>
      <c r="F6" s="61"/>
    </row>
    <row r="7" spans="1:6" ht="15">
      <c r="A7" s="45" t="s">
        <v>70</v>
      </c>
      <c r="B7" s="141">
        <f>'Prob 3 - Balance Sheet'!B7/'Prob 3 - Balance Sheet'!B$12</f>
        <v>0.16224010857476767</v>
      </c>
      <c r="C7" s="141">
        <f>'Prob 3 - Balance Sheet'!C7/'Prob 3 - Balance Sheet'!C$12</f>
        <v>0.24198717948717949</v>
      </c>
      <c r="D7"/>
      <c r="E7" s="65"/>
      <c r="F7" s="61"/>
    </row>
    <row r="8" spans="1:6" ht="15">
      <c r="A8" s="66" t="s">
        <v>22</v>
      </c>
      <c r="B8" s="140">
        <f>'Prob 3 - Balance Sheet'!B8/'Prob 3 - Balance Sheet'!B$12</f>
        <v>0.58926316186311289</v>
      </c>
      <c r="C8" s="140">
        <f>'Prob 3 - Balance Sheet'!C8/'Prob 3 - Balance Sheet'!C$12</f>
        <v>0.83493589743589747</v>
      </c>
      <c r="D8"/>
      <c r="E8" s="65"/>
      <c r="F8" s="61"/>
    </row>
    <row r="9" spans="1:6" ht="15">
      <c r="A9" s="45" t="s">
        <v>71</v>
      </c>
      <c r="B9" s="140">
        <f>'Prob 3 - Balance Sheet'!B9/'Prob 3 - Balance Sheet'!B$12</f>
        <v>0.5470207913140186</v>
      </c>
      <c r="C9" s="140">
        <f>'Prob 3 - Balance Sheet'!C9/'Prob 3 - Balance Sheet'!C$12</f>
        <v>0.28365384615384615</v>
      </c>
      <c r="D9"/>
      <c r="E9" s="65"/>
      <c r="F9" s="61"/>
    </row>
    <row r="10" spans="1:6" ht="15">
      <c r="A10" s="67" t="s">
        <v>72</v>
      </c>
      <c r="B10" s="141">
        <f>'Prob 3 - Balance Sheet'!B10/'Prob 3 - Balance Sheet'!B$12</f>
        <v>0.13628395317713143</v>
      </c>
      <c r="C10" s="141">
        <f>'Prob 3 - Balance Sheet'!C10/'Prob 3 - Balance Sheet'!C$12</f>
        <v>0.11858974358974358</v>
      </c>
      <c r="D10"/>
      <c r="E10" s="65"/>
      <c r="F10" s="61"/>
    </row>
    <row r="11" spans="1:6" ht="15">
      <c r="A11" s="66" t="s">
        <v>73</v>
      </c>
      <c r="B11" s="141">
        <f>'Prob 3 - Balance Sheet'!B11/'Prob 3 - Balance Sheet'!B$12</f>
        <v>0.41073683813688716</v>
      </c>
      <c r="C11" s="141">
        <f>'Prob 3 - Balance Sheet'!C11/'Prob 3 - Balance Sheet'!C$12</f>
        <v>0.16506410256410256</v>
      </c>
      <c r="D11"/>
      <c r="E11" s="65"/>
      <c r="F11" s="61"/>
    </row>
    <row r="12" spans="1:6" ht="15.75" thickBot="1">
      <c r="A12" s="68" t="s">
        <v>74</v>
      </c>
      <c r="B12" s="142">
        <f>'Prob 3 - Balance Sheet'!B12/'Prob 3 - Balance Sheet'!B$12</f>
        <v>1</v>
      </c>
      <c r="C12" s="142">
        <f>'Prob 3 - Balance Sheet'!C12/'Prob 3 - Balance Sheet'!C$12</f>
        <v>1</v>
      </c>
      <c r="D12"/>
      <c r="E12" s="65"/>
      <c r="F12" s="61"/>
    </row>
    <row r="13" spans="1:6" ht="15.75" thickTop="1">
      <c r="A13" s="45"/>
      <c r="B13" s="143"/>
      <c r="C13" s="143"/>
      <c r="D13"/>
      <c r="E13" s="61"/>
      <c r="F13" s="61"/>
    </row>
    <row r="14" spans="1:6" ht="15">
      <c r="A14" s="45" t="s">
        <v>75</v>
      </c>
      <c r="B14" s="144">
        <f>'Prob 3 - Balance Sheet'!B14/'Prob 3 - Balance Sheet'!B$12</f>
        <v>0.15458709543646679</v>
      </c>
      <c r="C14" s="144">
        <f>'Prob 3 - Balance Sheet'!C14/'Prob 3 - Balance Sheet'!C$12</f>
        <v>0.21958333333333332</v>
      </c>
      <c r="D14"/>
      <c r="E14"/>
      <c r="F14" s="61"/>
    </row>
    <row r="15" spans="1:6" ht="15">
      <c r="A15" s="45" t="s">
        <v>76</v>
      </c>
      <c r="B15" s="141">
        <f>'Prob 3 - Balance Sheet'!B15/'Prob 3 - Balance Sheet'!B$12</f>
        <v>3.7699572109856555E-2</v>
      </c>
      <c r="C15" s="141">
        <f>'Prob 3 - Balance Sheet'!C15/'Prob 3 - Balance Sheet'!C$12</f>
        <v>9.6153846153846159E-2</v>
      </c>
      <c r="D15"/>
      <c r="E15" s="65"/>
      <c r="F15" s="61"/>
    </row>
    <row r="16" spans="1:6" ht="15">
      <c r="A16" s="66" t="s">
        <v>30</v>
      </c>
      <c r="B16" s="140">
        <f>'Prob 3 - Balance Sheet'!B16/'Prob 3 - Balance Sheet'!B$12</f>
        <v>0.19228666754632334</v>
      </c>
      <c r="C16" s="140">
        <f>'Prob 3 - Balance Sheet'!C16/'Prob 3 - Balance Sheet'!C$12</f>
        <v>0.3157371794871795</v>
      </c>
      <c r="D16"/>
      <c r="E16" s="65"/>
      <c r="F16" s="61"/>
    </row>
    <row r="17" spans="1:8" ht="15">
      <c r="A17" s="45" t="s">
        <v>77</v>
      </c>
      <c r="B17" s="141">
        <f>'Prob 3 - Balance Sheet'!B17/'Prob 3 - Balance Sheet'!B$12</f>
        <v>0.1341162277808147</v>
      </c>
      <c r="C17" s="141">
        <f>'Prob 3 - Balance Sheet'!C17/'Prob 3 - Balance Sheet'!C$12</f>
        <v>0.17996794871794872</v>
      </c>
      <c r="D17"/>
      <c r="E17" s="65"/>
      <c r="F17" s="61"/>
    </row>
    <row r="18" spans="1:8" ht="15">
      <c r="A18" s="66" t="s">
        <v>32</v>
      </c>
      <c r="B18" s="140">
        <f>'Prob 3 - Balance Sheet'!B18/'Prob 3 - Balance Sheet'!B$12</f>
        <v>0.32640289532713801</v>
      </c>
      <c r="C18" s="140">
        <f>'Prob 3 - Balance Sheet'!C18/'Prob 3 - Balance Sheet'!C$12</f>
        <v>0.49570512820512819</v>
      </c>
      <c r="D18"/>
      <c r="E18" s="65"/>
      <c r="F18" s="61"/>
    </row>
    <row r="19" spans="1:8" ht="15">
      <c r="A19" s="45" t="s">
        <v>78</v>
      </c>
      <c r="B19" s="140">
        <f>'Prob 3 - Balance Sheet'!B19/'Prob 3 - Balance Sheet'!B$12</f>
        <v>9.4248930274641388E-2</v>
      </c>
      <c r="C19" s="140">
        <f>'Prob 3 - Balance Sheet'!C19/'Prob 3 - Balance Sheet'!C$12</f>
        <v>0.16025641025641027</v>
      </c>
      <c r="D19"/>
      <c r="E19" s="65"/>
      <c r="F19" s="61"/>
    </row>
    <row r="20" spans="1:8" ht="15">
      <c r="A20" s="45" t="s">
        <v>79</v>
      </c>
      <c r="B20" s="140">
        <f>'Prob 3 - Balance Sheet'!B20/'Prob 3 - Balance Sheet'!B$12</f>
        <v>9.4248930274641388E-3</v>
      </c>
      <c r="C20" s="140">
        <f>'Prob 3 - Balance Sheet'!C20/'Prob 3 - Balance Sheet'!C$12</f>
        <v>1.6025641025641024E-2</v>
      </c>
      <c r="D20"/>
      <c r="E20" s="65"/>
      <c r="F20" s="61"/>
    </row>
    <row r="21" spans="1:8" ht="15">
      <c r="A21" s="45" t="s">
        <v>80</v>
      </c>
      <c r="B21" s="141">
        <f>'Prob 3 - Balance Sheet'!B21/'Prob 3 - Balance Sheet'!B$12</f>
        <v>0.56992328137075643</v>
      </c>
      <c r="C21" s="141">
        <f>'Prob 3 - Balance Sheet'!C21/'Prob 3 - Balance Sheet'!C$12</f>
        <v>0.32801282051282049</v>
      </c>
      <c r="D21"/>
      <c r="E21" s="65"/>
      <c r="F21" s="61"/>
      <c r="H21" s="70"/>
    </row>
    <row r="22" spans="1:8" ht="15">
      <c r="A22" s="66" t="s">
        <v>81</v>
      </c>
      <c r="B22" s="145">
        <f>'Prob 3 - Balance Sheet'!B22/'Prob 3 - Balance Sheet'!B$12</f>
        <v>0.67359710467286193</v>
      </c>
      <c r="C22" s="145">
        <f>'Prob 3 - Balance Sheet'!C22/'Prob 3 - Balance Sheet'!C$12</f>
        <v>0.50429487179487176</v>
      </c>
      <c r="D22"/>
      <c r="E22" s="65"/>
      <c r="F22" s="61"/>
    </row>
    <row r="23" spans="1:8" ht="15.75" thickBot="1">
      <c r="A23" s="68" t="s">
        <v>82</v>
      </c>
      <c r="B23" s="142">
        <f>'Prob 3 - Balance Sheet'!B23/'Prob 3 - Balance Sheet'!B$12</f>
        <v>1</v>
      </c>
      <c r="C23" s="142">
        <f>'Prob 3 - Balance Sheet'!C23/'Prob 3 - Balance Sheet'!C$12</f>
        <v>1</v>
      </c>
      <c r="D23"/>
      <c r="E23" s="65"/>
      <c r="F23" s="61"/>
    </row>
    <row r="24" spans="1:8" ht="15.75" thickTop="1">
      <c r="A24" s="61"/>
      <c r="B24" s="137"/>
      <c r="C24" s="137"/>
      <c r="D24"/>
      <c r="E24" s="61"/>
      <c r="F24" s="61"/>
    </row>
    <row r="25" spans="1:8" s="46" customFormat="1" ht="15.75">
      <c r="A25" s="52" t="s">
        <v>12</v>
      </c>
      <c r="B25" s="138"/>
      <c r="C25" s="138"/>
      <c r="D25"/>
      <c r="E25" s="45"/>
      <c r="F25" s="45"/>
    </row>
    <row r="26" spans="1:8" s="46" customFormat="1" ht="15.75">
      <c r="A26" s="56" t="s">
        <v>65</v>
      </c>
      <c r="B26" s="71">
        <f>C26</f>
        <v>7500</v>
      </c>
      <c r="C26" s="71">
        <v>7500</v>
      </c>
      <c r="D26"/>
      <c r="E26" s="45"/>
      <c r="F26" s="45"/>
    </row>
    <row r="27" spans="1:8" ht="14.25">
      <c r="A27" s="61"/>
      <c r="B27" s="61"/>
      <c r="C27" s="61"/>
      <c r="D27" s="61"/>
      <c r="E27" s="61"/>
      <c r="F27" s="61"/>
    </row>
    <row r="28" spans="1:8" ht="14.25">
      <c r="A28" s="61"/>
      <c r="B28" s="61"/>
      <c r="C28" s="61"/>
      <c r="D28" s="61"/>
      <c r="E28" s="61"/>
      <c r="F28" s="61"/>
    </row>
    <row r="29" spans="1:8" ht="14.25">
      <c r="A29" s="61"/>
      <c r="B29" s="61"/>
      <c r="C29" s="61"/>
      <c r="D29" s="61"/>
      <c r="E29" s="61"/>
      <c r="F29" s="61"/>
    </row>
    <row r="30" spans="1:8" ht="14.25">
      <c r="A30" s="61"/>
      <c r="B30" s="61"/>
      <c r="C30" s="61"/>
      <c r="D30" s="61"/>
      <c r="E30" s="61"/>
      <c r="F30" s="61"/>
    </row>
    <row r="31" spans="1:8" ht="14.25">
      <c r="A31" s="61"/>
      <c r="B31" s="61"/>
      <c r="C31" s="61"/>
      <c r="D31" s="61"/>
      <c r="E31" s="61"/>
      <c r="F31" s="61"/>
    </row>
    <row r="32" spans="1:8" ht="14.25">
      <c r="A32" s="61"/>
      <c r="B32" s="61"/>
      <c r="C32" s="61"/>
      <c r="D32" s="61"/>
      <c r="E32" s="61"/>
      <c r="F32" s="61"/>
    </row>
    <row r="33" spans="1:6" ht="14.25">
      <c r="A33" s="61"/>
      <c r="B33" s="61"/>
      <c r="C33" s="61"/>
      <c r="D33" s="61"/>
      <c r="E33" s="61"/>
      <c r="F33" s="61"/>
    </row>
    <row r="34" spans="1:6" ht="14.25">
      <c r="A34" s="61"/>
      <c r="B34" s="61"/>
      <c r="C34" s="61"/>
      <c r="D34" s="61"/>
      <c r="E34" s="61"/>
      <c r="F34" s="61"/>
    </row>
  </sheetData>
  <pageMargins left="0.75" right="0.75" top="1" bottom="1" header="0.5" footer="0.5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workbookViewId="0"/>
  </sheetViews>
  <sheetFormatPr defaultRowHeight="15"/>
  <cols>
    <col min="1" max="1" width="41" style="110" customWidth="1"/>
    <col min="2" max="4" width="10.42578125" style="110" bestFit="1" customWidth="1"/>
    <col min="5" max="6" width="9.42578125" style="110" bestFit="1" customWidth="1"/>
    <col min="7" max="16384" width="9.140625" style="110"/>
  </cols>
  <sheetData>
    <row r="1" spans="1:8">
      <c r="A1" s="111" t="s">
        <v>97</v>
      </c>
      <c r="B1" s="112"/>
      <c r="C1" s="112"/>
      <c r="D1" s="112"/>
      <c r="E1" s="112"/>
      <c r="F1" s="112"/>
    </row>
    <row r="2" spans="1:8">
      <c r="A2" s="111" t="s">
        <v>0</v>
      </c>
      <c r="B2" s="112"/>
      <c r="C2" s="112"/>
      <c r="D2" s="112"/>
      <c r="E2" s="112"/>
      <c r="F2" s="112"/>
    </row>
    <row r="3" spans="1:8">
      <c r="A3" s="111" t="s">
        <v>113</v>
      </c>
      <c r="B3" s="112"/>
      <c r="C3" s="112"/>
      <c r="D3" s="112"/>
      <c r="E3" s="112"/>
      <c r="F3" s="112"/>
    </row>
    <row r="4" spans="1:8" ht="15.75" thickBot="1">
      <c r="A4" s="111" t="s">
        <v>114</v>
      </c>
      <c r="B4" s="112"/>
      <c r="C4" s="112"/>
      <c r="D4" s="112"/>
      <c r="E4" s="112"/>
      <c r="F4" s="112"/>
    </row>
    <row r="5" spans="1:8" ht="15.75" thickBot="1">
      <c r="A5" s="113"/>
      <c r="B5" s="114">
        <v>41791</v>
      </c>
      <c r="C5" s="114">
        <v>41426</v>
      </c>
      <c r="D5" s="114">
        <v>41061</v>
      </c>
      <c r="E5" s="114">
        <v>40695</v>
      </c>
      <c r="F5" s="114">
        <v>40330</v>
      </c>
    </row>
    <row r="6" spans="1:8">
      <c r="A6" s="110" t="s">
        <v>62</v>
      </c>
      <c r="B6" s="116">
        <v>12206</v>
      </c>
      <c r="C6" s="116">
        <v>11310</v>
      </c>
      <c r="D6" s="116">
        <v>10665</v>
      </c>
      <c r="E6" s="116">
        <v>9880</v>
      </c>
      <c r="F6" s="116">
        <v>8928</v>
      </c>
    </row>
    <row r="7" spans="1:8">
      <c r="A7" s="110" t="s">
        <v>98</v>
      </c>
      <c r="B7" s="117">
        <v>7221</v>
      </c>
      <c r="C7" s="117">
        <v>6650</v>
      </c>
      <c r="D7" s="117">
        <v>6240</v>
      </c>
      <c r="E7" s="117">
        <v>5732</v>
      </c>
      <c r="F7" s="117">
        <v>5030</v>
      </c>
    </row>
    <row r="8" spans="1:8">
      <c r="A8" s="110" t="s">
        <v>99</v>
      </c>
      <c r="B8" s="116">
        <f>B6-B7</f>
        <v>4985</v>
      </c>
      <c r="C8" s="116">
        <f t="shared" ref="C8:F8" si="0">C6-C7</f>
        <v>4660</v>
      </c>
      <c r="D8" s="116">
        <f t="shared" si="0"/>
        <v>4425</v>
      </c>
      <c r="E8" s="116">
        <f t="shared" si="0"/>
        <v>4148</v>
      </c>
      <c r="F8" s="116">
        <f t="shared" si="0"/>
        <v>3898</v>
      </c>
    </row>
    <row r="9" spans="1:8">
      <c r="A9" s="110" t="s">
        <v>100</v>
      </c>
      <c r="B9" s="117">
        <v>2762</v>
      </c>
      <c r="C9" s="117">
        <v>2663</v>
      </c>
      <c r="D9" s="117">
        <v>2466</v>
      </c>
      <c r="E9" s="117">
        <v>2323</v>
      </c>
      <c r="F9" s="117">
        <v>2127</v>
      </c>
    </row>
    <row r="10" spans="1:8">
      <c r="A10" s="110" t="s">
        <v>101</v>
      </c>
      <c r="B10" s="116">
        <f>B8-B9</f>
        <v>2223</v>
      </c>
      <c r="C10" s="116">
        <f t="shared" ref="C10:F10" si="1">C8-C9</f>
        <v>1997</v>
      </c>
      <c r="D10" s="116">
        <f t="shared" si="1"/>
        <v>1959</v>
      </c>
      <c r="E10" s="116">
        <f t="shared" si="1"/>
        <v>1825</v>
      </c>
      <c r="F10" s="116">
        <f t="shared" si="1"/>
        <v>1771</v>
      </c>
    </row>
    <row r="11" spans="1:8">
      <c r="A11" s="110" t="s">
        <v>8</v>
      </c>
      <c r="B11" s="116">
        <v>6</v>
      </c>
      <c r="C11" s="116">
        <v>9</v>
      </c>
      <c r="D11" s="116">
        <v>8</v>
      </c>
      <c r="E11" s="116">
        <v>9</v>
      </c>
      <c r="F11" s="116">
        <v>9</v>
      </c>
    </row>
    <row r="12" spans="1:8">
      <c r="A12" s="110" t="s">
        <v>102</v>
      </c>
      <c r="B12" s="117">
        <v>58</v>
      </c>
      <c r="C12" s="117">
        <v>96</v>
      </c>
      <c r="D12" s="117">
        <v>171</v>
      </c>
      <c r="E12" s="117">
        <v>117</v>
      </c>
      <c r="F12" s="117">
        <v>101</v>
      </c>
    </row>
    <row r="13" spans="1:8">
      <c r="A13" s="110" t="s">
        <v>103</v>
      </c>
      <c r="B13" s="116">
        <f>B10-B11+B12</f>
        <v>2275</v>
      </c>
      <c r="C13" s="116">
        <f t="shared" ref="C13:F13" si="2">C10-C11+C12</f>
        <v>2084</v>
      </c>
      <c r="D13" s="116">
        <f t="shared" si="2"/>
        <v>2122</v>
      </c>
      <c r="E13" s="116">
        <f t="shared" si="2"/>
        <v>1933</v>
      </c>
      <c r="F13" s="116">
        <f t="shared" si="2"/>
        <v>1863</v>
      </c>
      <c r="H13" s="118"/>
    </row>
    <row r="14" spans="1:8">
      <c r="A14" s="110" t="s">
        <v>104</v>
      </c>
      <c r="B14" s="116">
        <v>772</v>
      </c>
      <c r="C14" s="116">
        <v>720</v>
      </c>
      <c r="D14" s="116">
        <v>734</v>
      </c>
      <c r="E14" s="116">
        <v>678</v>
      </c>
      <c r="F14" s="116">
        <v>656</v>
      </c>
    </row>
    <row r="15" spans="1:8">
      <c r="A15" s="110" t="s">
        <v>105</v>
      </c>
      <c r="B15" s="116">
        <f>B13-B14</f>
        <v>1503</v>
      </c>
      <c r="C15" s="116">
        <f t="shared" ref="C15:F15" si="3">C13-C14</f>
        <v>1364</v>
      </c>
      <c r="D15" s="116">
        <f t="shared" si="3"/>
        <v>1388</v>
      </c>
      <c r="E15" s="116">
        <f t="shared" si="3"/>
        <v>1255</v>
      </c>
      <c r="F15" s="116">
        <f t="shared" si="3"/>
        <v>1207</v>
      </c>
      <c r="H15" s="118"/>
    </row>
    <row r="16" spans="1:8">
      <c r="A16" s="110" t="s">
        <v>106</v>
      </c>
      <c r="B16" s="117">
        <v>13</v>
      </c>
      <c r="C16" s="117">
        <v>42</v>
      </c>
      <c r="D16" s="117"/>
      <c r="E16" s="117"/>
      <c r="F16" s="117">
        <v>4</v>
      </c>
    </row>
    <row r="17" spans="1:6">
      <c r="A17" s="110" t="s">
        <v>107</v>
      </c>
      <c r="B17" s="116">
        <f>B15+B16</f>
        <v>1516</v>
      </c>
      <c r="C17" s="116">
        <f t="shared" ref="C17:F17" si="4">C15+C16</f>
        <v>1406</v>
      </c>
      <c r="D17" s="116">
        <f t="shared" si="4"/>
        <v>1388</v>
      </c>
      <c r="E17" s="116">
        <f t="shared" si="4"/>
        <v>1255</v>
      </c>
      <c r="F17" s="116">
        <f t="shared" si="4"/>
        <v>1211</v>
      </c>
    </row>
    <row r="18" spans="1:6">
      <c r="A18" s="110" t="s">
        <v>108</v>
      </c>
      <c r="B18" s="116">
        <f>B17</f>
        <v>1516</v>
      </c>
      <c r="C18" s="116">
        <f t="shared" ref="C18:F18" si="5">C17</f>
        <v>1406</v>
      </c>
      <c r="D18" s="116">
        <f t="shared" si="5"/>
        <v>1388</v>
      </c>
      <c r="E18" s="116">
        <f t="shared" si="5"/>
        <v>1255</v>
      </c>
      <c r="F18" s="116">
        <f t="shared" si="5"/>
        <v>1211</v>
      </c>
    </row>
    <row r="20" spans="1:6">
      <c r="A20" s="110" t="s">
        <v>109</v>
      </c>
    </row>
    <row r="21" spans="1:6">
      <c r="A21" s="110" t="s">
        <v>110</v>
      </c>
      <c r="B21" s="115">
        <v>3.17</v>
      </c>
      <c r="C21" s="115">
        <v>2.91</v>
      </c>
      <c r="D21" s="115">
        <v>2.85</v>
      </c>
      <c r="E21" s="115">
        <v>2.54</v>
      </c>
      <c r="F21" s="115">
        <v>2.42</v>
      </c>
    </row>
    <row r="22" spans="1:6">
      <c r="A22" s="110" t="s">
        <v>111</v>
      </c>
      <c r="B22" s="115">
        <v>3.14</v>
      </c>
      <c r="C22" s="115">
        <v>2.89</v>
      </c>
      <c r="D22" s="115">
        <v>2.82</v>
      </c>
      <c r="E22" s="115">
        <v>2.52</v>
      </c>
      <c r="F22" s="115">
        <v>2.4</v>
      </c>
    </row>
    <row r="23" spans="1:6">
      <c r="A23" s="110" t="s">
        <v>112</v>
      </c>
    </row>
    <row r="24" spans="1:6">
      <c r="A24" s="110" t="s">
        <v>110</v>
      </c>
      <c r="B24" s="116">
        <v>479</v>
      </c>
      <c r="C24" s="116">
        <v>483</v>
      </c>
      <c r="D24" s="116">
        <v>487</v>
      </c>
      <c r="E24" s="116">
        <v>494</v>
      </c>
      <c r="F24" s="116">
        <v>500</v>
      </c>
    </row>
    <row r="25" spans="1:6">
      <c r="A25" s="110" t="s">
        <v>111</v>
      </c>
      <c r="B25" s="116">
        <v>483</v>
      </c>
      <c r="C25" s="116">
        <v>487</v>
      </c>
      <c r="D25" s="116">
        <v>492</v>
      </c>
      <c r="E25" s="116">
        <v>498</v>
      </c>
      <c r="F25" s="116">
        <v>504</v>
      </c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5"/>
  <sheetViews>
    <sheetView workbookViewId="0"/>
  </sheetViews>
  <sheetFormatPr defaultRowHeight="15"/>
  <cols>
    <col min="1" max="1" width="37.5703125" style="110" bestFit="1" customWidth="1"/>
    <col min="2" max="6" width="10.42578125" style="110" bestFit="1" customWidth="1"/>
    <col min="7" max="16384" width="9.140625" style="110"/>
  </cols>
  <sheetData>
    <row r="1" spans="1:6">
      <c r="A1" s="111" t="s">
        <v>97</v>
      </c>
      <c r="B1" s="112"/>
      <c r="C1" s="112"/>
      <c r="D1" s="112"/>
      <c r="E1" s="112"/>
      <c r="F1" s="112"/>
    </row>
    <row r="2" spans="1:6">
      <c r="A2" s="111" t="s">
        <v>0</v>
      </c>
      <c r="B2" s="112"/>
      <c r="C2" s="112"/>
      <c r="D2" s="112"/>
      <c r="E2" s="112"/>
      <c r="F2" s="112"/>
    </row>
    <row r="3" spans="1:6">
      <c r="A3" s="111" t="s">
        <v>113</v>
      </c>
      <c r="B3" s="112"/>
      <c r="C3" s="112"/>
      <c r="D3" s="112"/>
      <c r="E3" s="112"/>
      <c r="F3" s="112"/>
    </row>
    <row r="4" spans="1:6" ht="15.75" thickBot="1">
      <c r="A4" s="111" t="s">
        <v>114</v>
      </c>
      <c r="B4" s="112"/>
      <c r="C4" s="112"/>
      <c r="D4" s="112"/>
      <c r="E4" s="112"/>
      <c r="F4" s="112"/>
    </row>
    <row r="5" spans="1:6" ht="15.75" thickBot="1">
      <c r="A5" s="113"/>
      <c r="B5" s="114">
        <v>41791</v>
      </c>
      <c r="C5" s="114">
        <v>41426</v>
      </c>
      <c r="D5" s="114">
        <v>41061</v>
      </c>
      <c r="E5" s="114">
        <v>40695</v>
      </c>
      <c r="F5" s="114">
        <v>40330</v>
      </c>
    </row>
    <row r="6" spans="1:6">
      <c r="A6" s="119" t="s">
        <v>17</v>
      </c>
    </row>
    <row r="7" spans="1:6">
      <c r="A7" s="110" t="s">
        <v>145</v>
      </c>
      <c r="B7" s="116">
        <v>1984</v>
      </c>
      <c r="C7" s="116">
        <v>1699</v>
      </c>
      <c r="D7" s="116">
        <v>1548</v>
      </c>
      <c r="E7" s="116">
        <v>1389</v>
      </c>
      <c r="F7" s="116">
        <v>1643</v>
      </c>
    </row>
    <row r="8" spans="1:6">
      <c r="A8" s="110" t="s">
        <v>144</v>
      </c>
      <c r="B8" s="117">
        <v>2032</v>
      </c>
      <c r="C8" s="117">
        <v>28</v>
      </c>
      <c r="D8" s="117">
        <v>30</v>
      </c>
      <c r="E8" s="117">
        <v>36</v>
      </c>
      <c r="F8" s="117">
        <v>28</v>
      </c>
    </row>
    <row r="9" spans="1:6">
      <c r="A9" s="110" t="s">
        <v>143</v>
      </c>
      <c r="B9" s="116">
        <f>SUM(B7:B8)</f>
        <v>4016</v>
      </c>
      <c r="C9" s="116">
        <f t="shared" ref="C9:F9" si="0">SUM(C7:C8)</f>
        <v>1727</v>
      </c>
      <c r="D9" s="116">
        <f t="shared" si="0"/>
        <v>1578</v>
      </c>
      <c r="E9" s="116">
        <f t="shared" si="0"/>
        <v>1425</v>
      </c>
      <c r="F9" s="116">
        <f t="shared" si="0"/>
        <v>1671</v>
      </c>
    </row>
    <row r="10" spans="1:6">
      <c r="A10" s="110" t="s">
        <v>142</v>
      </c>
      <c r="B10" s="116">
        <v>1716</v>
      </c>
      <c r="C10" s="116">
        <v>1519</v>
      </c>
      <c r="D10" s="116">
        <v>1323</v>
      </c>
      <c r="E10" s="116">
        <v>1288</v>
      </c>
      <c r="F10" s="116">
        <v>1037</v>
      </c>
    </row>
    <row r="11" spans="1:6">
      <c r="A11" s="110" t="s">
        <v>141</v>
      </c>
      <c r="B11" s="117">
        <v>20101</v>
      </c>
      <c r="C11" s="117">
        <v>22955</v>
      </c>
      <c r="D11" s="117">
        <v>22254</v>
      </c>
      <c r="E11" s="117">
        <v>25869</v>
      </c>
      <c r="F11" s="117">
        <v>19609</v>
      </c>
    </row>
    <row r="12" spans="1:6">
      <c r="A12" s="110" t="s">
        <v>140</v>
      </c>
      <c r="B12" s="120">
        <f>SUM(B9:B11)</f>
        <v>25833</v>
      </c>
      <c r="C12" s="120">
        <f t="shared" ref="C12:F12" si="1">SUM(C9:C11)</f>
        <v>26201</v>
      </c>
      <c r="D12" s="120">
        <f t="shared" si="1"/>
        <v>25155</v>
      </c>
      <c r="E12" s="120">
        <f t="shared" si="1"/>
        <v>28582</v>
      </c>
      <c r="F12" s="120">
        <f t="shared" si="1"/>
        <v>22317</v>
      </c>
    </row>
    <row r="13" spans="1:6">
      <c r="A13" s="110" t="s">
        <v>139</v>
      </c>
      <c r="B13" s="116">
        <v>2126</v>
      </c>
      <c r="C13" s="116">
        <v>2043</v>
      </c>
      <c r="D13" s="116">
        <v>1957</v>
      </c>
      <c r="E13" s="116">
        <v>1952</v>
      </c>
      <c r="F13" s="116">
        <v>1829</v>
      </c>
    </row>
    <row r="14" spans="1:6">
      <c r="A14" s="110" t="s">
        <v>24</v>
      </c>
      <c r="B14" s="117">
        <v>-1348</v>
      </c>
      <c r="C14" s="117">
        <v>-1314</v>
      </c>
      <c r="D14" s="117">
        <v>-1251</v>
      </c>
      <c r="E14" s="117">
        <v>-1236</v>
      </c>
      <c r="F14" s="117">
        <v>-1155</v>
      </c>
    </row>
    <row r="15" spans="1:6">
      <c r="A15" s="110" t="s">
        <v>138</v>
      </c>
      <c r="B15" s="116">
        <f>SUM(B13:B14)</f>
        <v>778</v>
      </c>
      <c r="C15" s="116">
        <f t="shared" ref="C15:F15" si="2">SUM(C13:C14)</f>
        <v>729</v>
      </c>
      <c r="D15" s="116">
        <f t="shared" si="2"/>
        <v>706</v>
      </c>
      <c r="E15" s="116">
        <f t="shared" si="2"/>
        <v>716</v>
      </c>
      <c r="F15" s="116">
        <f t="shared" si="2"/>
        <v>674</v>
      </c>
    </row>
    <row r="16" spans="1:6">
      <c r="A16" s="110" t="s">
        <v>137</v>
      </c>
      <c r="B16" s="116">
        <v>54</v>
      </c>
      <c r="C16" s="116">
        <v>314</v>
      </c>
      <c r="D16" s="116">
        <v>87</v>
      </c>
      <c r="E16" s="116">
        <v>98</v>
      </c>
      <c r="F16" s="116">
        <v>104</v>
      </c>
    </row>
    <row r="17" spans="1:6">
      <c r="A17" s="110" t="s">
        <v>136</v>
      </c>
      <c r="B17" s="116">
        <v>3114</v>
      </c>
      <c r="C17" s="116">
        <v>3053</v>
      </c>
      <c r="D17" s="116">
        <v>3155</v>
      </c>
      <c r="E17" s="116">
        <v>3074</v>
      </c>
      <c r="F17" s="116">
        <v>2383</v>
      </c>
    </row>
    <row r="18" spans="1:6">
      <c r="A18" s="110" t="s">
        <v>135</v>
      </c>
      <c r="B18" s="116">
        <v>632</v>
      </c>
      <c r="C18" s="116">
        <v>643</v>
      </c>
      <c r="D18" s="116">
        <v>711</v>
      </c>
      <c r="E18" s="116">
        <v>716</v>
      </c>
      <c r="F18" s="116">
        <v>542</v>
      </c>
    </row>
    <row r="19" spans="1:6">
      <c r="A19" s="110" t="s">
        <v>134</v>
      </c>
      <c r="B19" s="117">
        <v>1641</v>
      </c>
      <c r="C19" s="117">
        <v>1329</v>
      </c>
      <c r="D19" s="117">
        <v>1000</v>
      </c>
      <c r="E19" s="117">
        <v>1051</v>
      </c>
      <c r="F19" s="117">
        <v>842</v>
      </c>
    </row>
    <row r="20" spans="1:6">
      <c r="A20" s="110" t="s">
        <v>133</v>
      </c>
      <c r="B20" s="121">
        <f>SUM(B15:B19)</f>
        <v>6219</v>
      </c>
      <c r="C20" s="121">
        <f t="shared" ref="C20:F20" si="3">SUM(C15:C19)</f>
        <v>6068</v>
      </c>
      <c r="D20" s="121">
        <f t="shared" si="3"/>
        <v>5659</v>
      </c>
      <c r="E20" s="121">
        <f t="shared" si="3"/>
        <v>5655</v>
      </c>
      <c r="F20" s="121">
        <f t="shared" si="3"/>
        <v>4545</v>
      </c>
    </row>
    <row r="21" spans="1:6" ht="15.75" thickBot="1">
      <c r="A21" s="110" t="s">
        <v>74</v>
      </c>
      <c r="B21" s="122">
        <f>B12+B20</f>
        <v>32052</v>
      </c>
      <c r="C21" s="122">
        <f t="shared" ref="C21:F21" si="4">C12+C20</f>
        <v>32269</v>
      </c>
      <c r="D21" s="122">
        <f t="shared" si="4"/>
        <v>30814</v>
      </c>
      <c r="E21" s="122">
        <f t="shared" si="4"/>
        <v>34237</v>
      </c>
      <c r="F21" s="122">
        <f t="shared" si="4"/>
        <v>26862</v>
      </c>
    </row>
    <row r="22" spans="1:6" ht="15.75" thickTop="1">
      <c r="A22" s="119" t="s">
        <v>132</v>
      </c>
    </row>
    <row r="23" spans="1:6">
      <c r="A23" s="110" t="s">
        <v>131</v>
      </c>
      <c r="B23" s="116">
        <v>2173</v>
      </c>
      <c r="C23" s="116">
        <v>0</v>
      </c>
      <c r="D23" s="116">
        <v>0</v>
      </c>
      <c r="E23" s="116">
        <v>0</v>
      </c>
      <c r="F23" s="116">
        <v>0</v>
      </c>
    </row>
    <row r="24" spans="1:6">
      <c r="A24" s="110" t="s">
        <v>75</v>
      </c>
      <c r="B24" s="116">
        <v>170</v>
      </c>
      <c r="C24" s="116">
        <v>157</v>
      </c>
      <c r="D24" s="116">
        <v>168</v>
      </c>
      <c r="E24" s="116">
        <v>153</v>
      </c>
      <c r="F24" s="116">
        <v>150</v>
      </c>
    </row>
    <row r="25" spans="1:6">
      <c r="A25" s="110" t="s">
        <v>130</v>
      </c>
      <c r="B25" s="116">
        <v>20</v>
      </c>
      <c r="C25" s="116">
        <v>40</v>
      </c>
      <c r="D25" s="116">
        <v>39</v>
      </c>
      <c r="E25" s="116">
        <v>29</v>
      </c>
      <c r="F25" s="116">
        <v>60</v>
      </c>
    </row>
    <row r="26" spans="1:6">
      <c r="A26" s="110" t="s">
        <v>129</v>
      </c>
      <c r="B26" s="116">
        <v>2022</v>
      </c>
      <c r="C26" s="116">
        <v>1811</v>
      </c>
      <c r="D26" s="116">
        <v>1654</v>
      </c>
      <c r="E26" s="116">
        <v>1489</v>
      </c>
      <c r="F26" s="116">
        <v>1220</v>
      </c>
    </row>
    <row r="27" spans="1:6">
      <c r="A27" s="110" t="s">
        <v>124</v>
      </c>
      <c r="B27" s="116">
        <v>333</v>
      </c>
      <c r="C27" s="116">
        <v>316</v>
      </c>
      <c r="D27" s="116">
        <v>334</v>
      </c>
      <c r="E27" s="116">
        <v>351</v>
      </c>
      <c r="F27" s="116">
        <v>322</v>
      </c>
    </row>
    <row r="28" spans="1:6">
      <c r="A28" s="110" t="s">
        <v>128</v>
      </c>
      <c r="B28" s="117">
        <v>19190</v>
      </c>
      <c r="C28" s="117">
        <v>22409</v>
      </c>
      <c r="D28" s="117">
        <v>21045</v>
      </c>
      <c r="E28" s="117">
        <v>24765</v>
      </c>
      <c r="F28" s="117">
        <v>18301</v>
      </c>
    </row>
    <row r="29" spans="1:6">
      <c r="A29" s="110" t="s">
        <v>127</v>
      </c>
      <c r="B29" s="116">
        <f>SUM(B23:B28)</f>
        <v>23908</v>
      </c>
      <c r="C29" s="116">
        <f t="shared" ref="C29:F29" si="5">SUM(C23:C28)</f>
        <v>24733</v>
      </c>
      <c r="D29" s="116">
        <f t="shared" si="5"/>
        <v>23240</v>
      </c>
      <c r="E29" s="116">
        <f t="shared" si="5"/>
        <v>26787</v>
      </c>
      <c r="F29" s="116">
        <f t="shared" si="5"/>
        <v>20053</v>
      </c>
    </row>
    <row r="30" spans="1:6">
      <c r="A30" s="123" t="s">
        <v>126</v>
      </c>
      <c r="B30" s="116"/>
      <c r="C30" s="116"/>
      <c r="D30" s="116"/>
      <c r="E30" s="116"/>
      <c r="F30" s="116"/>
    </row>
    <row r="31" spans="1:6">
      <c r="A31" s="110" t="s">
        <v>77</v>
      </c>
      <c r="B31" s="116">
        <v>12</v>
      </c>
      <c r="C31" s="116">
        <v>15</v>
      </c>
      <c r="D31" s="116">
        <v>17</v>
      </c>
      <c r="E31" s="116">
        <v>34</v>
      </c>
      <c r="F31" s="116">
        <v>40</v>
      </c>
    </row>
    <row r="32" spans="1:6">
      <c r="A32" s="110" t="s">
        <v>125</v>
      </c>
      <c r="B32" s="116">
        <v>289</v>
      </c>
      <c r="C32" s="116">
        <v>234</v>
      </c>
      <c r="D32" s="116">
        <v>391</v>
      </c>
      <c r="E32" s="116">
        <v>374</v>
      </c>
      <c r="F32" s="116">
        <v>306</v>
      </c>
    </row>
    <row r="33" spans="1:6">
      <c r="A33" s="110" t="s">
        <v>124</v>
      </c>
      <c r="B33" s="116">
        <v>513</v>
      </c>
      <c r="C33" s="116">
        <v>493</v>
      </c>
      <c r="D33" s="116">
        <v>468</v>
      </c>
      <c r="E33" s="116">
        <v>477</v>
      </c>
      <c r="F33" s="116">
        <v>457</v>
      </c>
    </row>
    <row r="34" spans="1:6">
      <c r="A34" s="110" t="s">
        <v>123</v>
      </c>
      <c r="B34" s="117">
        <v>660</v>
      </c>
      <c r="C34" s="117">
        <v>603</v>
      </c>
      <c r="D34" s="117">
        <v>586</v>
      </c>
      <c r="E34" s="117">
        <v>556</v>
      </c>
      <c r="F34" s="117">
        <v>528</v>
      </c>
    </row>
    <row r="35" spans="1:6">
      <c r="A35" s="110" t="s">
        <v>122</v>
      </c>
      <c r="B35" s="117">
        <f>SUM(B31:B34)</f>
        <v>1474</v>
      </c>
      <c r="C35" s="117">
        <f t="shared" ref="C35:F35" si="6">SUM(C31:C34)</f>
        <v>1345</v>
      </c>
      <c r="D35" s="117">
        <f t="shared" si="6"/>
        <v>1462</v>
      </c>
      <c r="E35" s="117">
        <f t="shared" si="6"/>
        <v>1441</v>
      </c>
      <c r="F35" s="117">
        <f t="shared" si="6"/>
        <v>1331</v>
      </c>
    </row>
    <row r="36" spans="1:6">
      <c r="A36" s="110" t="s">
        <v>121</v>
      </c>
      <c r="B36" s="121">
        <f>B29+B35</f>
        <v>25382</v>
      </c>
      <c r="C36" s="121">
        <f t="shared" ref="C36:F36" si="7">C29+C35</f>
        <v>26078</v>
      </c>
      <c r="D36" s="121">
        <f t="shared" si="7"/>
        <v>24702</v>
      </c>
      <c r="E36" s="121">
        <f t="shared" si="7"/>
        <v>28228</v>
      </c>
      <c r="F36" s="121">
        <f t="shared" si="7"/>
        <v>21384</v>
      </c>
    </row>
    <row r="37" spans="1:6">
      <c r="A37" s="110" t="s">
        <v>120</v>
      </c>
      <c r="B37" s="116"/>
      <c r="C37" s="116"/>
      <c r="D37" s="116"/>
      <c r="E37" s="116"/>
      <c r="F37" s="116"/>
    </row>
    <row r="38" spans="1:6">
      <c r="A38" s="110" t="s">
        <v>78</v>
      </c>
      <c r="B38" s="116">
        <v>64</v>
      </c>
      <c r="C38" s="116">
        <v>64</v>
      </c>
      <c r="D38" s="116">
        <v>64</v>
      </c>
      <c r="E38" s="116">
        <v>64</v>
      </c>
      <c r="F38" s="116">
        <v>64</v>
      </c>
    </row>
    <row r="39" spans="1:6">
      <c r="A39" s="110" t="s">
        <v>119</v>
      </c>
      <c r="B39" s="116">
        <v>545</v>
      </c>
      <c r="C39" s="116">
        <v>457</v>
      </c>
      <c r="D39" s="116">
        <v>486</v>
      </c>
      <c r="E39" s="116">
        <v>490</v>
      </c>
      <c r="F39" s="116">
        <v>493</v>
      </c>
    </row>
    <row r="40" spans="1:6">
      <c r="A40" s="110" t="s">
        <v>80</v>
      </c>
      <c r="B40" s="116">
        <v>13633</v>
      </c>
      <c r="C40" s="116">
        <v>13020</v>
      </c>
      <c r="D40" s="116">
        <v>12438</v>
      </c>
      <c r="E40" s="116">
        <v>11804</v>
      </c>
      <c r="F40" s="116">
        <v>11252</v>
      </c>
    </row>
    <row r="41" spans="1:6">
      <c r="A41" s="110" t="s">
        <v>118</v>
      </c>
      <c r="B41" s="116">
        <v>-7750</v>
      </c>
      <c r="C41" s="116">
        <v>-7367</v>
      </c>
      <c r="D41" s="116">
        <v>-7105</v>
      </c>
      <c r="E41" s="116">
        <v>-6714</v>
      </c>
      <c r="F41" s="116">
        <v>-6540</v>
      </c>
    </row>
    <row r="42" spans="1:6">
      <c r="A42" s="110" t="s">
        <v>117</v>
      </c>
      <c r="B42" s="117">
        <v>178</v>
      </c>
      <c r="C42" s="117">
        <v>15</v>
      </c>
      <c r="D42" s="117">
        <v>230</v>
      </c>
      <c r="E42" s="117">
        <v>367</v>
      </c>
      <c r="F42" s="117">
        <v>210</v>
      </c>
    </row>
    <row r="43" spans="1:6">
      <c r="A43" s="110" t="s">
        <v>116</v>
      </c>
      <c r="B43" s="121">
        <f>SUM(B38:B42)</f>
        <v>6670</v>
      </c>
      <c r="C43" s="121">
        <f t="shared" ref="C43:F43" si="8">SUM(C38:C42)</f>
        <v>6189</v>
      </c>
      <c r="D43" s="121">
        <f t="shared" si="8"/>
        <v>6113</v>
      </c>
      <c r="E43" s="121">
        <f t="shared" si="8"/>
        <v>6011</v>
      </c>
      <c r="F43" s="121">
        <f t="shared" si="8"/>
        <v>5479</v>
      </c>
    </row>
    <row r="44" spans="1:6" ht="15.75" thickBot="1">
      <c r="A44" s="110" t="s">
        <v>115</v>
      </c>
      <c r="B44" s="122">
        <f>B36+B43</f>
        <v>32052</v>
      </c>
      <c r="C44" s="122">
        <f t="shared" ref="C44:F44" si="9">C36+C43</f>
        <v>32267</v>
      </c>
      <c r="D44" s="122">
        <f t="shared" si="9"/>
        <v>30815</v>
      </c>
      <c r="E44" s="122">
        <f t="shared" si="9"/>
        <v>34239</v>
      </c>
      <c r="F44" s="122">
        <f t="shared" si="9"/>
        <v>26863</v>
      </c>
    </row>
    <row r="45" spans="1:6" ht="15.75" thickTop="1"/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workbookViewId="0"/>
  </sheetViews>
  <sheetFormatPr defaultRowHeight="15"/>
  <cols>
    <col min="1" max="1" width="41" style="110" customWidth="1"/>
    <col min="2" max="4" width="10.42578125" style="110" bestFit="1" customWidth="1"/>
    <col min="5" max="6" width="9.42578125" style="110" bestFit="1" customWidth="1"/>
    <col min="7" max="16384" width="9.140625" style="110"/>
  </cols>
  <sheetData>
    <row r="1" spans="1:8">
      <c r="A1" s="111" t="s">
        <v>97</v>
      </c>
      <c r="B1" s="112"/>
      <c r="C1" s="112"/>
      <c r="D1" s="112"/>
      <c r="E1" s="112"/>
      <c r="F1" s="112"/>
    </row>
    <row r="2" spans="1:8">
      <c r="A2" s="111" t="s">
        <v>0</v>
      </c>
      <c r="B2" s="112"/>
      <c r="C2" s="112"/>
      <c r="D2" s="112"/>
      <c r="E2" s="112"/>
      <c r="F2" s="112"/>
    </row>
    <row r="3" spans="1:8">
      <c r="A3" s="111" t="s">
        <v>113</v>
      </c>
      <c r="B3" s="112"/>
      <c r="C3" s="112"/>
      <c r="D3" s="112"/>
      <c r="E3" s="112"/>
      <c r="F3" s="112"/>
    </row>
    <row r="4" spans="1:8" ht="15.75" thickBot="1">
      <c r="A4" s="111" t="s">
        <v>114</v>
      </c>
      <c r="B4" s="112"/>
      <c r="C4" s="112"/>
      <c r="D4" s="112"/>
      <c r="E4" s="112"/>
      <c r="F4" s="112"/>
    </row>
    <row r="5" spans="1:8" ht="15.75" thickBot="1">
      <c r="A5" s="113"/>
      <c r="B5" s="114">
        <v>41791</v>
      </c>
      <c r="C5" s="114">
        <v>41426</v>
      </c>
      <c r="D5" s="114">
        <v>41061</v>
      </c>
      <c r="E5" s="114">
        <v>40695</v>
      </c>
      <c r="F5" s="114">
        <v>40330</v>
      </c>
    </row>
    <row r="6" spans="1:8">
      <c r="A6" s="110" t="s">
        <v>62</v>
      </c>
      <c r="B6" s="124">
        <f>'Internet Excercise IS'!B6/'Internet Excercise IS'!B$6</f>
        <v>1</v>
      </c>
      <c r="C6" s="125">
        <f>'Internet Excercise IS'!C6/'Internet Excercise IS'!C$6</f>
        <v>1</v>
      </c>
      <c r="D6" s="125">
        <f>'Internet Excercise IS'!D6/'Internet Excercise IS'!D$6</f>
        <v>1</v>
      </c>
      <c r="E6" s="125">
        <f>'Internet Excercise IS'!E6/'Internet Excercise IS'!E$6</f>
        <v>1</v>
      </c>
      <c r="F6" s="125">
        <f>'Internet Excercise IS'!F6/'Internet Excercise IS'!F$6</f>
        <v>1</v>
      </c>
    </row>
    <row r="7" spans="1:8">
      <c r="A7" s="110" t="s">
        <v>98</v>
      </c>
      <c r="B7" s="126">
        <f>'Internet Excercise IS'!B7/'Internet Excercise IS'!B$6</f>
        <v>0.59159429788628548</v>
      </c>
      <c r="C7" s="126">
        <f>'Internet Excercise IS'!C7/'Internet Excercise IS'!C$6</f>
        <v>0.58797524314765692</v>
      </c>
      <c r="D7" s="126">
        <f>'Internet Excercise IS'!D7/'Internet Excercise IS'!D$6</f>
        <v>0.58509142053445851</v>
      </c>
      <c r="E7" s="126">
        <f>'Internet Excercise IS'!E7/'Internet Excercise IS'!E$6</f>
        <v>0.58016194331983806</v>
      </c>
      <c r="F7" s="126">
        <f>'Internet Excercise IS'!F7/'Internet Excercise IS'!F$6</f>
        <v>0.56339605734767029</v>
      </c>
    </row>
    <row r="8" spans="1:8">
      <c r="A8" s="110" t="s">
        <v>99</v>
      </c>
      <c r="B8" s="125">
        <f>'Internet Excercise IS'!B8/'Internet Excercise IS'!B$6</f>
        <v>0.40840570211371457</v>
      </c>
      <c r="C8" s="125">
        <f>'Internet Excercise IS'!C8/'Internet Excercise IS'!C$6</f>
        <v>0.41202475685234308</v>
      </c>
      <c r="D8" s="125">
        <f>'Internet Excercise IS'!D8/'Internet Excercise IS'!D$6</f>
        <v>0.41490857946554149</v>
      </c>
      <c r="E8" s="125">
        <f>'Internet Excercise IS'!E8/'Internet Excercise IS'!E$6</f>
        <v>0.41983805668016194</v>
      </c>
      <c r="F8" s="125">
        <f>'Internet Excercise IS'!F8/'Internet Excercise IS'!F$6</f>
        <v>0.43660394265232977</v>
      </c>
    </row>
    <row r="9" spans="1:8">
      <c r="A9" s="110" t="s">
        <v>100</v>
      </c>
      <c r="B9" s="126">
        <f>'Internet Excercise IS'!B9/'Internet Excercise IS'!B$6</f>
        <v>0.22628215631656562</v>
      </c>
      <c r="C9" s="126">
        <f>'Internet Excercise IS'!C9/'Internet Excercise IS'!C$6</f>
        <v>0.23545534924845268</v>
      </c>
      <c r="D9" s="126">
        <f>'Internet Excercise IS'!D9/'Internet Excercise IS'!D$6</f>
        <v>0.23122362869198312</v>
      </c>
      <c r="E9" s="126">
        <f>'Internet Excercise IS'!E9/'Internet Excercise IS'!E$6</f>
        <v>0.23512145748987853</v>
      </c>
      <c r="F9" s="126">
        <f>'Internet Excercise IS'!F9/'Internet Excercise IS'!F$6</f>
        <v>0.23823924731182797</v>
      </c>
    </row>
    <row r="10" spans="1:8">
      <c r="A10" s="110" t="s">
        <v>101</v>
      </c>
      <c r="B10" s="125">
        <f>'Internet Excercise IS'!B10/'Internet Excercise IS'!B$6</f>
        <v>0.18212354579714896</v>
      </c>
      <c r="C10" s="125">
        <f>'Internet Excercise IS'!C10/'Internet Excercise IS'!C$6</f>
        <v>0.17656940760389037</v>
      </c>
      <c r="D10" s="125">
        <f>'Internet Excercise IS'!D10/'Internet Excercise IS'!D$6</f>
        <v>0.18368495077355837</v>
      </c>
      <c r="E10" s="125">
        <f>'Internet Excercise IS'!E10/'Internet Excercise IS'!E$6</f>
        <v>0.18471659919028341</v>
      </c>
      <c r="F10" s="125">
        <f>'Internet Excercise IS'!F10/'Internet Excercise IS'!F$6</f>
        <v>0.1983646953405018</v>
      </c>
    </row>
    <row r="11" spans="1:8">
      <c r="A11" s="110" t="s">
        <v>8</v>
      </c>
      <c r="B11" s="125">
        <f>'Internet Excercise IS'!B11/'Internet Excercise IS'!B$6</f>
        <v>4.9156152711781094E-4</v>
      </c>
      <c r="C11" s="125">
        <f>'Internet Excercise IS'!C11/'Internet Excercise IS'!C$6</f>
        <v>7.9575596816976125E-4</v>
      </c>
      <c r="D11" s="125">
        <f>'Internet Excercise IS'!D11/'Internet Excercise IS'!D$6</f>
        <v>7.5011720581340832E-4</v>
      </c>
      <c r="E11" s="125">
        <f>'Internet Excercise IS'!E11/'Internet Excercise IS'!E$6</f>
        <v>9.1093117408906881E-4</v>
      </c>
      <c r="F11" s="125">
        <f>'Internet Excercise IS'!F11/'Internet Excercise IS'!F$6</f>
        <v>1.0080645161290322E-3</v>
      </c>
    </row>
    <row r="12" spans="1:8">
      <c r="A12" s="110" t="s">
        <v>102</v>
      </c>
      <c r="B12" s="126">
        <f>'Internet Excercise IS'!B12/'Internet Excercise IS'!B$6</f>
        <v>4.7517614288055052E-3</v>
      </c>
      <c r="C12" s="126">
        <f>'Internet Excercise IS'!C12/'Internet Excercise IS'!C$6</f>
        <v>8.4880636604774528E-3</v>
      </c>
      <c r="D12" s="126">
        <f>'Internet Excercise IS'!D12/'Internet Excercise IS'!D$6</f>
        <v>1.6033755274261603E-2</v>
      </c>
      <c r="E12" s="126">
        <f>'Internet Excercise IS'!E12/'Internet Excercise IS'!E$6</f>
        <v>1.1842105263157895E-2</v>
      </c>
      <c r="F12" s="126">
        <f>'Internet Excercise IS'!F12/'Internet Excercise IS'!F$6</f>
        <v>1.1312724014336917E-2</v>
      </c>
    </row>
    <row r="13" spans="1:8">
      <c r="A13" s="110" t="s">
        <v>103</v>
      </c>
      <c r="B13" s="125">
        <f>'Internet Excercise IS'!B13/'Internet Excercise IS'!B$6</f>
        <v>0.18638374569883664</v>
      </c>
      <c r="C13" s="125">
        <f>'Internet Excercise IS'!C13/'Internet Excercise IS'!C$6</f>
        <v>0.18426171529619806</v>
      </c>
      <c r="D13" s="125">
        <f>'Internet Excercise IS'!D13/'Internet Excercise IS'!D$6</f>
        <v>0.19896858884200658</v>
      </c>
      <c r="E13" s="125">
        <f>'Internet Excercise IS'!E13/'Internet Excercise IS'!E$6</f>
        <v>0.19564777327935223</v>
      </c>
      <c r="F13" s="125">
        <f>'Internet Excercise IS'!F13/'Internet Excercise IS'!F$6</f>
        <v>0.20866935483870969</v>
      </c>
      <c r="H13" s="118"/>
    </row>
    <row r="14" spans="1:8">
      <c r="A14" s="110" t="s">
        <v>104</v>
      </c>
      <c r="B14" s="125">
        <f>'Internet Excercise IS'!B14/'Internet Excercise IS'!B$6</f>
        <v>6.3247583155825002E-2</v>
      </c>
      <c r="C14" s="125">
        <f>'Internet Excercise IS'!C14/'Internet Excercise IS'!C$6</f>
        <v>6.3660477453580902E-2</v>
      </c>
      <c r="D14" s="125">
        <f>'Internet Excercise IS'!D14/'Internet Excercise IS'!D$6</f>
        <v>6.882325363338021E-2</v>
      </c>
      <c r="E14" s="125">
        <f>'Internet Excercise IS'!E14/'Internet Excercise IS'!E$6</f>
        <v>6.8623481781376519E-2</v>
      </c>
      <c r="F14" s="125">
        <f>'Internet Excercise IS'!F14/'Internet Excercise IS'!F$6</f>
        <v>7.3476702508960573E-2</v>
      </c>
    </row>
    <row r="15" spans="1:8">
      <c r="A15" s="110" t="s">
        <v>105</v>
      </c>
      <c r="B15" s="125">
        <f>'Internet Excercise IS'!B15/'Internet Excercise IS'!B$6</f>
        <v>0.12313616254301163</v>
      </c>
      <c r="C15" s="125">
        <f>'Internet Excercise IS'!C15/'Internet Excercise IS'!C$6</f>
        <v>0.12060123784261716</v>
      </c>
      <c r="D15" s="125">
        <f>'Internet Excercise IS'!D15/'Internet Excercise IS'!D$6</f>
        <v>0.13014533520862634</v>
      </c>
      <c r="E15" s="125">
        <f>'Internet Excercise IS'!E15/'Internet Excercise IS'!E$6</f>
        <v>0.1270242914979757</v>
      </c>
      <c r="F15" s="125">
        <f>'Internet Excercise IS'!F15/'Internet Excercise IS'!F$6</f>
        <v>0.13519265232974911</v>
      </c>
      <c r="H15" s="118"/>
    </row>
    <row r="16" spans="1:8">
      <c r="A16" s="110" t="s">
        <v>106</v>
      </c>
      <c r="B16" s="126">
        <f>'Internet Excercise IS'!B16/'Internet Excercise IS'!B$6</f>
        <v>1.0650499754219236E-3</v>
      </c>
      <c r="C16" s="126">
        <f>'Internet Excercise IS'!C16/'Internet Excercise IS'!C$6</f>
        <v>3.7135278514588859E-3</v>
      </c>
      <c r="D16" s="126">
        <f>'Internet Excercise IS'!D16/'Internet Excercise IS'!D$6</f>
        <v>0</v>
      </c>
      <c r="E16" s="126">
        <f>'Internet Excercise IS'!E16/'Internet Excercise IS'!E$6</f>
        <v>0</v>
      </c>
      <c r="F16" s="126">
        <f>'Internet Excercise IS'!F16/'Internet Excercise IS'!F$6</f>
        <v>4.4802867383512545E-4</v>
      </c>
    </row>
    <row r="17" spans="1:6">
      <c r="A17" s="110" t="s">
        <v>107</v>
      </c>
      <c r="B17" s="125">
        <f>'Internet Excercise IS'!B17/'Internet Excercise IS'!B$6</f>
        <v>0.12420121251843355</v>
      </c>
      <c r="C17" s="125">
        <f>'Internet Excercise IS'!C17/'Internet Excercise IS'!C$6</f>
        <v>0.12431476569407604</v>
      </c>
      <c r="D17" s="125">
        <f>'Internet Excercise IS'!D17/'Internet Excercise IS'!D$6</f>
        <v>0.13014533520862634</v>
      </c>
      <c r="E17" s="125">
        <f>'Internet Excercise IS'!E17/'Internet Excercise IS'!E$6</f>
        <v>0.1270242914979757</v>
      </c>
      <c r="F17" s="125">
        <f>'Internet Excercise IS'!F17/'Internet Excercise IS'!F$6</f>
        <v>0.13564068100358423</v>
      </c>
    </row>
    <row r="18" spans="1:6">
      <c r="A18" s="110" t="s">
        <v>108</v>
      </c>
      <c r="B18" s="125">
        <f>'Internet Excercise IS'!B18/'Internet Excercise IS'!B$6</f>
        <v>0.12420121251843355</v>
      </c>
      <c r="C18" s="125">
        <f>'Internet Excercise IS'!C18/'Internet Excercise IS'!C$6</f>
        <v>0.12431476569407604</v>
      </c>
      <c r="D18" s="125">
        <f>'Internet Excercise IS'!D18/'Internet Excercise IS'!D$6</f>
        <v>0.13014533520862634</v>
      </c>
      <c r="E18" s="125">
        <f>'Internet Excercise IS'!E18/'Internet Excercise IS'!E$6</f>
        <v>0.1270242914979757</v>
      </c>
      <c r="F18" s="125">
        <f>'Internet Excercise IS'!F18/'Internet Excercise IS'!F$6</f>
        <v>0.13564068100358423</v>
      </c>
    </row>
    <row r="20" spans="1:6">
      <c r="A20" s="110" t="s">
        <v>109</v>
      </c>
    </row>
    <row r="21" spans="1:6">
      <c r="A21" s="110" t="s">
        <v>110</v>
      </c>
      <c r="B21" s="115">
        <v>3.17</v>
      </c>
      <c r="C21" s="115">
        <v>2.91</v>
      </c>
      <c r="D21" s="115">
        <v>2.85</v>
      </c>
      <c r="E21" s="115">
        <v>2.54</v>
      </c>
      <c r="F21" s="115">
        <v>2.42</v>
      </c>
    </row>
    <row r="22" spans="1:6">
      <c r="A22" s="110" t="s">
        <v>111</v>
      </c>
      <c r="B22" s="115">
        <v>3.14</v>
      </c>
      <c r="C22" s="115">
        <v>2.89</v>
      </c>
      <c r="D22" s="115">
        <v>2.82</v>
      </c>
      <c r="E22" s="115">
        <v>2.52</v>
      </c>
      <c r="F22" s="115">
        <v>2.4</v>
      </c>
    </row>
    <row r="23" spans="1:6">
      <c r="A23" s="110" t="s">
        <v>112</v>
      </c>
    </row>
    <row r="24" spans="1:6">
      <c r="A24" s="110" t="s">
        <v>110</v>
      </c>
      <c r="B24" s="116">
        <v>479</v>
      </c>
      <c r="C24" s="116">
        <v>483</v>
      </c>
      <c r="D24" s="116">
        <v>487</v>
      </c>
      <c r="E24" s="116">
        <v>494</v>
      </c>
      <c r="F24" s="116">
        <v>500</v>
      </c>
    </row>
    <row r="25" spans="1:6">
      <c r="A25" s="110" t="s">
        <v>111</v>
      </c>
      <c r="B25" s="116">
        <v>483</v>
      </c>
      <c r="C25" s="116">
        <v>487</v>
      </c>
      <c r="D25" s="116">
        <v>492</v>
      </c>
      <c r="E25" s="116">
        <v>498</v>
      </c>
      <c r="F25" s="116">
        <v>504</v>
      </c>
    </row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5"/>
  <sheetViews>
    <sheetView workbookViewId="0"/>
  </sheetViews>
  <sheetFormatPr defaultRowHeight="15"/>
  <cols>
    <col min="1" max="1" width="37.5703125" style="110" bestFit="1" customWidth="1"/>
    <col min="2" max="6" width="10.42578125" style="110" bestFit="1" customWidth="1"/>
    <col min="7" max="16384" width="9.140625" style="110"/>
  </cols>
  <sheetData>
    <row r="1" spans="1:6">
      <c r="A1" s="111" t="s">
        <v>97</v>
      </c>
      <c r="B1" s="112"/>
      <c r="C1" s="112"/>
      <c r="D1" s="112"/>
      <c r="E1" s="112"/>
      <c r="F1" s="112"/>
    </row>
    <row r="2" spans="1:6">
      <c r="A2" s="111" t="s">
        <v>0</v>
      </c>
      <c r="B2" s="112"/>
      <c r="C2" s="112"/>
      <c r="D2" s="112"/>
      <c r="E2" s="112"/>
      <c r="F2" s="112"/>
    </row>
    <row r="3" spans="1:6">
      <c r="A3" s="111" t="s">
        <v>113</v>
      </c>
      <c r="B3" s="112"/>
      <c r="C3" s="112"/>
      <c r="D3" s="112"/>
      <c r="E3" s="112"/>
      <c r="F3" s="112"/>
    </row>
    <row r="4" spans="1:6" ht="15.75" thickBot="1">
      <c r="A4" s="111" t="s">
        <v>114</v>
      </c>
      <c r="B4" s="112"/>
      <c r="C4" s="112"/>
      <c r="D4" s="112"/>
      <c r="E4" s="112"/>
      <c r="F4" s="112"/>
    </row>
    <row r="5" spans="1:6" ht="15.75" thickBot="1">
      <c r="A5" s="113"/>
      <c r="B5" s="114">
        <v>41791</v>
      </c>
      <c r="C5" s="114">
        <v>41426</v>
      </c>
      <c r="D5" s="114">
        <v>41061</v>
      </c>
      <c r="E5" s="114">
        <v>40695</v>
      </c>
      <c r="F5" s="114">
        <v>40330</v>
      </c>
    </row>
    <row r="6" spans="1:6">
      <c r="A6" s="119" t="s">
        <v>17</v>
      </c>
    </row>
    <row r="7" spans="1:6">
      <c r="A7" s="110" t="s">
        <v>145</v>
      </c>
      <c r="B7" s="124">
        <f>'Internet Excercise BS'!B7/'Internet Excercise BS'!B$21</f>
        <v>6.1899413453138652E-2</v>
      </c>
      <c r="C7" s="125">
        <f>'Internet Excercise BS'!C7/'Internet Excercise BS'!C$21</f>
        <v>5.2651151259722952E-2</v>
      </c>
      <c r="D7" s="125">
        <f>'Internet Excercise BS'!D7/'Internet Excercise BS'!D$21</f>
        <v>5.0236905302784449E-2</v>
      </c>
      <c r="E7" s="125">
        <f>'Internet Excercise BS'!E7/'Internet Excercise BS'!E$21</f>
        <v>4.0570143412098025E-2</v>
      </c>
      <c r="F7" s="125">
        <f>'Internet Excercise BS'!F7/'Internet Excercise BS'!F$21</f>
        <v>6.1164470255379348E-2</v>
      </c>
    </row>
    <row r="8" spans="1:6">
      <c r="A8" s="110" t="s">
        <v>144</v>
      </c>
      <c r="B8" s="126">
        <f>'Internet Excercise BS'!B8/'Internet Excercise BS'!B$21</f>
        <v>6.3396979907650072E-2</v>
      </c>
      <c r="C8" s="126">
        <f>'Internet Excercise BS'!C8/'Internet Excercise BS'!C$21</f>
        <v>8.6770584771762372E-4</v>
      </c>
      <c r="D8" s="126">
        <f>'Internet Excercise BS'!D8/'Internet Excercise BS'!D$21</f>
        <v>9.7358343610047385E-4</v>
      </c>
      <c r="E8" s="126">
        <f>'Internet Excercise BS'!E8/'Internet Excercise BS'!E$21</f>
        <v>1.051493997721763E-3</v>
      </c>
      <c r="F8" s="126">
        <f>'Internet Excercise BS'!F8/'Internet Excercise BS'!F$21</f>
        <v>1.0423646787283151E-3</v>
      </c>
    </row>
    <row r="9" spans="1:6">
      <c r="A9" s="110" t="s">
        <v>143</v>
      </c>
      <c r="B9" s="125">
        <f>'Internet Excercise BS'!B9/'Internet Excercise BS'!B$21</f>
        <v>0.12529639336078871</v>
      </c>
      <c r="C9" s="125">
        <f>'Internet Excercise BS'!C9/'Internet Excercise BS'!C$21</f>
        <v>5.351885710744058E-2</v>
      </c>
      <c r="D9" s="125">
        <f>'Internet Excercise BS'!D9/'Internet Excercise BS'!D$21</f>
        <v>5.1210488738884924E-2</v>
      </c>
      <c r="E9" s="125">
        <f>'Internet Excercise BS'!E9/'Internet Excercise BS'!E$21</f>
        <v>4.1621637409819785E-2</v>
      </c>
      <c r="F9" s="125">
        <f>'Internet Excercise BS'!F9/'Internet Excercise BS'!F$21</f>
        <v>6.2206834934107662E-2</v>
      </c>
    </row>
    <row r="10" spans="1:6">
      <c r="A10" s="110" t="s">
        <v>142</v>
      </c>
      <c r="B10" s="125">
        <f>'Internet Excercise BS'!B10/'Internet Excercise BS'!B$21</f>
        <v>5.3538000748783225E-2</v>
      </c>
      <c r="C10" s="125">
        <f>'Internet Excercise BS'!C10/'Internet Excercise BS'!C$21</f>
        <v>4.7073042238681084E-2</v>
      </c>
      <c r="D10" s="125">
        <f>'Internet Excercise BS'!D10/'Internet Excercise BS'!D$21</f>
        <v>4.2935029532030898E-2</v>
      </c>
      <c r="E10" s="125">
        <f>'Internet Excercise BS'!E10/'Internet Excercise BS'!E$21</f>
        <v>3.762011858515641E-2</v>
      </c>
      <c r="F10" s="125">
        <f>'Internet Excercise BS'!F10/'Internet Excercise BS'!F$21</f>
        <v>3.8604720422902243E-2</v>
      </c>
    </row>
    <row r="11" spans="1:6">
      <c r="A11" s="110" t="s">
        <v>141</v>
      </c>
      <c r="B11" s="126">
        <f>'Internet Excercise BS'!B11/'Internet Excercise BS'!B$21</f>
        <v>0.62713715212779231</v>
      </c>
      <c r="C11" s="126">
        <f>'Internet Excercise BS'!C11/'Internet Excercise BS'!C$21</f>
        <v>0.71136384765564475</v>
      </c>
      <c r="D11" s="126">
        <f>'Internet Excercise BS'!D11/'Internet Excercise BS'!D$21</f>
        <v>0.72220419289933147</v>
      </c>
      <c r="E11" s="126">
        <f>'Internet Excercise BS'!E11/'Internet Excercise BS'!E$21</f>
        <v>0.7555860618628969</v>
      </c>
      <c r="F11" s="126">
        <f>'Internet Excercise BS'!F11/'Internet Excercise BS'!F$21</f>
        <v>0.72999032089941185</v>
      </c>
    </row>
    <row r="12" spans="1:6">
      <c r="A12" s="110" t="s">
        <v>140</v>
      </c>
      <c r="B12" s="127">
        <f>'Internet Excercise BS'!B12/'Internet Excercise BS'!B$21</f>
        <v>0.80597154623736433</v>
      </c>
      <c r="C12" s="127">
        <f>'Internet Excercise BS'!C12/'Internet Excercise BS'!C$21</f>
        <v>0.81195574700176643</v>
      </c>
      <c r="D12" s="127">
        <f>'Internet Excercise BS'!D12/'Internet Excercise BS'!D$21</f>
        <v>0.81634971117024724</v>
      </c>
      <c r="E12" s="127">
        <f>'Internet Excercise BS'!E12/'Internet Excercise BS'!E$21</f>
        <v>0.83482781785787308</v>
      </c>
      <c r="F12" s="127">
        <f>'Internet Excercise BS'!F12/'Internet Excercise BS'!F$21</f>
        <v>0.83080187625642166</v>
      </c>
    </row>
    <row r="13" spans="1:6">
      <c r="A13" s="110" t="s">
        <v>139</v>
      </c>
      <c r="B13" s="125">
        <f>'Internet Excercise BS'!B13/'Internet Excercise BS'!B$21</f>
        <v>6.6329714214401592E-2</v>
      </c>
      <c r="C13" s="125">
        <f>'Internet Excercise BS'!C13/'Internet Excercise BS'!C$21</f>
        <v>6.3311537388825181E-2</v>
      </c>
      <c r="D13" s="125">
        <f>'Internet Excercise BS'!D13/'Internet Excercise BS'!D$21</f>
        <v>6.3510092814954247E-2</v>
      </c>
      <c r="E13" s="125">
        <f>'Internet Excercise BS'!E13/'Internet Excercise BS'!E$21</f>
        <v>5.7014341209802262E-2</v>
      </c>
      <c r="F13" s="125">
        <f>'Internet Excercise BS'!F13/'Internet Excercise BS'!F$21</f>
        <v>6.8088749906931728E-2</v>
      </c>
    </row>
    <row r="14" spans="1:6">
      <c r="A14" s="110" t="s">
        <v>24</v>
      </c>
      <c r="B14" s="126">
        <f>'Internet Excercise BS'!B14/'Internet Excercise BS'!B$21</f>
        <v>-4.205665793086235E-2</v>
      </c>
      <c r="C14" s="126">
        <f>'Internet Excercise BS'!C14/'Internet Excercise BS'!C$21</f>
        <v>-4.0720195853605624E-2</v>
      </c>
      <c r="D14" s="126">
        <f>'Internet Excercise BS'!D14/'Internet Excercise BS'!D$21</f>
        <v>-4.0598429285389759E-2</v>
      </c>
      <c r="E14" s="126">
        <f>'Internet Excercise BS'!E14/'Internet Excercise BS'!E$21</f>
        <v>-3.6101293921780526E-2</v>
      </c>
      <c r="F14" s="126">
        <f>'Internet Excercise BS'!F14/'Internet Excercise BS'!F$21</f>
        <v>-4.2997542997542999E-2</v>
      </c>
    </row>
    <row r="15" spans="1:6">
      <c r="A15" s="110" t="s">
        <v>138</v>
      </c>
      <c r="B15" s="125">
        <f>'Internet Excercise BS'!B15/'Internet Excercise BS'!B$21</f>
        <v>2.4273056283539249E-2</v>
      </c>
      <c r="C15" s="125">
        <f>'Internet Excercise BS'!C15/'Internet Excercise BS'!C$21</f>
        <v>2.2591341535219561E-2</v>
      </c>
      <c r="D15" s="125">
        <f>'Internet Excercise BS'!D15/'Internet Excercise BS'!D$21</f>
        <v>2.2911663529564485E-2</v>
      </c>
      <c r="E15" s="125">
        <f>'Internet Excercise BS'!E15/'Internet Excercise BS'!E$21</f>
        <v>2.0913047288021732E-2</v>
      </c>
      <c r="F15" s="125">
        <f>'Internet Excercise BS'!F15/'Internet Excercise BS'!F$21</f>
        <v>2.5091206909388729E-2</v>
      </c>
    </row>
    <row r="16" spans="1:6">
      <c r="A16" s="110" t="s">
        <v>137</v>
      </c>
      <c r="B16" s="125">
        <f>'Internet Excercise BS'!B16/'Internet Excercise BS'!B$21</f>
        <v>1.6847622613253464E-3</v>
      </c>
      <c r="C16" s="125">
        <f>'Internet Excercise BS'!C16/'Internet Excercise BS'!C$21</f>
        <v>9.7307012922619226E-3</v>
      </c>
      <c r="D16" s="125">
        <f>'Internet Excercise BS'!D16/'Internet Excercise BS'!D$21</f>
        <v>2.8233919646913738E-3</v>
      </c>
      <c r="E16" s="125">
        <f>'Internet Excercise BS'!E16/'Internet Excercise BS'!E$21</f>
        <v>2.8624003271314658E-3</v>
      </c>
      <c r="F16" s="125">
        <f>'Internet Excercise BS'!F16/'Internet Excercise BS'!F$21</f>
        <v>3.871640235276599E-3</v>
      </c>
    </row>
    <row r="17" spans="1:6">
      <c r="A17" s="110" t="s">
        <v>136</v>
      </c>
      <c r="B17" s="125">
        <f>'Internet Excercise BS'!B17/'Internet Excercise BS'!B$21</f>
        <v>9.7154623736428303E-2</v>
      </c>
      <c r="C17" s="125">
        <f>'Internet Excercise BS'!C17/'Internet Excercise BS'!C$21</f>
        <v>9.4610926895782335E-2</v>
      </c>
      <c r="D17" s="125">
        <f>'Internet Excercise BS'!D17/'Internet Excercise BS'!D$21</f>
        <v>0.10238852469656649</v>
      </c>
      <c r="E17" s="125">
        <f>'Internet Excercise BS'!E17/'Internet Excercise BS'!E$21</f>
        <v>8.978590413879721E-2</v>
      </c>
      <c r="F17" s="125">
        <f>'Internet Excercise BS'!F17/'Internet Excercise BS'!F$21</f>
        <v>8.8712679621770527E-2</v>
      </c>
    </row>
    <row r="18" spans="1:6">
      <c r="A18" s="110" t="s">
        <v>135</v>
      </c>
      <c r="B18" s="125">
        <f>'Internet Excercise BS'!B18/'Internet Excercise BS'!B$21</f>
        <v>1.9717958317733684E-2</v>
      </c>
      <c r="C18" s="125">
        <f>'Internet Excercise BS'!C18/'Internet Excercise BS'!C$21</f>
        <v>1.9926245002944001E-2</v>
      </c>
      <c r="D18" s="125">
        <f>'Internet Excercise BS'!D18/'Internet Excercise BS'!D$21</f>
        <v>2.3073927435581228E-2</v>
      </c>
      <c r="E18" s="125">
        <f>'Internet Excercise BS'!E18/'Internet Excercise BS'!E$21</f>
        <v>2.0913047288021732E-2</v>
      </c>
      <c r="F18" s="125">
        <f>'Internet Excercise BS'!F18/'Internet Excercise BS'!F$21</f>
        <v>2.0177201995383812E-2</v>
      </c>
    </row>
    <row r="19" spans="1:6">
      <c r="A19" s="110" t="s">
        <v>134</v>
      </c>
      <c r="B19" s="126">
        <f>'Internet Excercise BS'!B19/'Internet Excercise BS'!B$21</f>
        <v>5.1198053163609133E-2</v>
      </c>
      <c r="C19" s="126">
        <f>'Internet Excercise BS'!C19/'Internet Excercise BS'!C$21</f>
        <v>4.1185038272025784E-2</v>
      </c>
      <c r="D19" s="126">
        <f>'Internet Excercise BS'!D19/'Internet Excercise BS'!D$21</f>
        <v>3.2452781203349129E-2</v>
      </c>
      <c r="E19" s="126">
        <f>'Internet Excercise BS'!E19/'Internet Excercise BS'!E$21</f>
        <v>3.0697783100154804E-2</v>
      </c>
      <c r="F19" s="126">
        <f>'Internet Excercise BS'!F19/'Internet Excercise BS'!F$21</f>
        <v>3.1345394981758617E-2</v>
      </c>
    </row>
    <row r="20" spans="1:6">
      <c r="A20" s="110" t="s">
        <v>133</v>
      </c>
      <c r="B20" s="128">
        <f>'Internet Excercise BS'!B20/'Internet Excercise BS'!B$21</f>
        <v>0.19402845376263572</v>
      </c>
      <c r="C20" s="128">
        <f>'Internet Excercise BS'!C20/'Internet Excercise BS'!C$21</f>
        <v>0.1880442529982336</v>
      </c>
      <c r="D20" s="128">
        <f>'Internet Excercise BS'!D20/'Internet Excercise BS'!D$21</f>
        <v>0.18365028882975271</v>
      </c>
      <c r="E20" s="128">
        <f>'Internet Excercise BS'!E20/'Internet Excercise BS'!E$21</f>
        <v>0.16517218214212695</v>
      </c>
      <c r="F20" s="128">
        <f>'Internet Excercise BS'!F20/'Internet Excercise BS'!F$21</f>
        <v>0.16919812374357829</v>
      </c>
    </row>
    <row r="21" spans="1:6" ht="15.75" thickBot="1">
      <c r="A21" s="110" t="s">
        <v>74</v>
      </c>
      <c r="B21" s="129">
        <f>'Internet Excercise BS'!B21/'Internet Excercise BS'!B$21</f>
        <v>1</v>
      </c>
      <c r="C21" s="129">
        <f>'Internet Excercise BS'!C21/'Internet Excercise BS'!C$21</f>
        <v>1</v>
      </c>
      <c r="D21" s="129">
        <f>'Internet Excercise BS'!D21/'Internet Excercise BS'!D$21</f>
        <v>1</v>
      </c>
      <c r="E21" s="129">
        <f>'Internet Excercise BS'!E21/'Internet Excercise BS'!E$21</f>
        <v>1</v>
      </c>
      <c r="F21" s="129">
        <f>'Internet Excercise BS'!F21/'Internet Excercise BS'!F$21</f>
        <v>1</v>
      </c>
    </row>
    <row r="22" spans="1:6" ht="15.75" thickTop="1">
      <c r="A22" s="119" t="s">
        <v>132</v>
      </c>
    </row>
    <row r="23" spans="1:6">
      <c r="A23" s="110" t="s">
        <v>131</v>
      </c>
      <c r="B23" s="125">
        <f>'Internet Excercise BS'!B23/'Internet Excercise BS'!B$21</f>
        <v>6.7796081367777358E-2</v>
      </c>
      <c r="C23" s="125">
        <f>'Internet Excercise BS'!C23/'Internet Excercise BS'!C$21</f>
        <v>0</v>
      </c>
      <c r="D23" s="125">
        <f>'Internet Excercise BS'!D23/'Internet Excercise BS'!D$21</f>
        <v>0</v>
      </c>
      <c r="E23" s="125">
        <f>'Internet Excercise BS'!E23/'Internet Excercise BS'!E$21</f>
        <v>0</v>
      </c>
      <c r="F23" s="125">
        <f>'Internet Excercise BS'!F23/'Internet Excercise BS'!F$21</f>
        <v>0</v>
      </c>
    </row>
    <row r="24" spans="1:6">
      <c r="A24" s="110" t="s">
        <v>75</v>
      </c>
      <c r="B24" s="125">
        <f>'Internet Excercise BS'!B24/'Internet Excercise BS'!B$21</f>
        <v>5.3038811930612752E-3</v>
      </c>
      <c r="C24" s="125">
        <f>'Internet Excercise BS'!C24/'Internet Excercise BS'!C$21</f>
        <v>4.8653506461309613E-3</v>
      </c>
      <c r="D24" s="125">
        <f>'Internet Excercise BS'!D24/'Internet Excercise BS'!D$21</f>
        <v>5.4520672421626533E-3</v>
      </c>
      <c r="E24" s="125">
        <f>'Internet Excercise BS'!E24/'Internet Excercise BS'!E$21</f>
        <v>4.4688494903174928E-3</v>
      </c>
      <c r="F24" s="125">
        <f>'Internet Excercise BS'!F24/'Internet Excercise BS'!F$21</f>
        <v>5.5840964931874026E-3</v>
      </c>
    </row>
    <row r="25" spans="1:6">
      <c r="A25" s="110" t="s">
        <v>130</v>
      </c>
      <c r="B25" s="125">
        <f>'Internet Excercise BS'!B25/'Internet Excercise BS'!B$21</f>
        <v>6.2398602271309127E-4</v>
      </c>
      <c r="C25" s="125">
        <f>'Internet Excercise BS'!C25/'Internet Excercise BS'!C$21</f>
        <v>1.2395797824537483E-3</v>
      </c>
      <c r="D25" s="125">
        <f>'Internet Excercise BS'!D25/'Internet Excercise BS'!D$21</f>
        <v>1.2656584669306159E-3</v>
      </c>
      <c r="E25" s="125">
        <f>'Internet Excercise BS'!E25/'Internet Excercise BS'!E$21</f>
        <v>8.4703683149808687E-4</v>
      </c>
      <c r="F25" s="125">
        <f>'Internet Excercise BS'!F25/'Internet Excercise BS'!F$21</f>
        <v>2.2336385972749609E-3</v>
      </c>
    </row>
    <row r="26" spans="1:6">
      <c r="A26" s="110" t="s">
        <v>129</v>
      </c>
      <c r="B26" s="125">
        <f>'Internet Excercise BS'!B26/'Internet Excercise BS'!B$21</f>
        <v>6.3084986896293521E-2</v>
      </c>
      <c r="C26" s="125">
        <f>'Internet Excercise BS'!C26/'Internet Excercise BS'!C$21</f>
        <v>5.6121974650593452E-2</v>
      </c>
      <c r="D26" s="125">
        <f>'Internet Excercise BS'!D26/'Internet Excercise BS'!D$21</f>
        <v>5.3676900110339459E-2</v>
      </c>
      <c r="E26" s="125">
        <f>'Internet Excercise BS'!E26/'Internet Excercise BS'!E$21</f>
        <v>4.3490960072436254E-2</v>
      </c>
      <c r="F26" s="125">
        <f>'Internet Excercise BS'!F26/'Internet Excercise BS'!F$21</f>
        <v>4.5417318144590872E-2</v>
      </c>
    </row>
    <row r="27" spans="1:6">
      <c r="A27" s="110" t="s">
        <v>124</v>
      </c>
      <c r="B27" s="125">
        <f>'Internet Excercise BS'!B27/'Internet Excercise BS'!B$21</f>
        <v>1.0389367278172969E-2</v>
      </c>
      <c r="C27" s="125">
        <f>'Internet Excercise BS'!C27/'Internet Excercise BS'!C$21</f>
        <v>9.7926802813846098E-3</v>
      </c>
      <c r="D27" s="125">
        <f>'Internet Excercise BS'!D27/'Internet Excercise BS'!D$21</f>
        <v>1.0839228921918609E-2</v>
      </c>
      <c r="E27" s="125">
        <f>'Internet Excercise BS'!E27/'Internet Excercise BS'!E$21</f>
        <v>1.0252066477787189E-2</v>
      </c>
      <c r="F27" s="125">
        <f>'Internet Excercise BS'!F27/'Internet Excercise BS'!F$21</f>
        <v>1.1987193805375624E-2</v>
      </c>
    </row>
    <row r="28" spans="1:6">
      <c r="A28" s="110" t="s">
        <v>128</v>
      </c>
      <c r="B28" s="126">
        <f>'Internet Excercise BS'!B28/'Internet Excercise BS'!B$21</f>
        <v>0.59871458879321104</v>
      </c>
      <c r="C28" s="126">
        <f>'Internet Excercise BS'!C28/'Internet Excercise BS'!C$21</f>
        <v>0.69444358362515113</v>
      </c>
      <c r="D28" s="126">
        <f>'Internet Excercise BS'!D28/'Internet Excercise BS'!D$21</f>
        <v>0.68296878042448239</v>
      </c>
      <c r="E28" s="126">
        <f>'Internet Excercise BS'!E28/'Internet Excercise BS'!E$21</f>
        <v>0.7233402459327628</v>
      </c>
      <c r="F28" s="126">
        <f>'Internet Excercise BS'!F28/'Internet Excercise BS'!F$21</f>
        <v>0.68129699947881761</v>
      </c>
    </row>
    <row r="29" spans="1:6">
      <c r="A29" s="110" t="s">
        <v>127</v>
      </c>
      <c r="B29" s="125">
        <f>'Internet Excercise BS'!B29/'Internet Excercise BS'!B$21</f>
        <v>0.74591289155122931</v>
      </c>
      <c r="C29" s="125">
        <f>'Internet Excercise BS'!C29/'Internet Excercise BS'!C$21</f>
        <v>0.76646316898571387</v>
      </c>
      <c r="D29" s="125">
        <f>'Internet Excercise BS'!D29/'Internet Excercise BS'!D$21</f>
        <v>0.75420263516583375</v>
      </c>
      <c r="E29" s="125">
        <f>'Internet Excercise BS'!E29/'Internet Excercise BS'!E$21</f>
        <v>0.78239915880480182</v>
      </c>
      <c r="F29" s="125">
        <f>'Internet Excercise BS'!F29/'Internet Excercise BS'!F$21</f>
        <v>0.7465192465192465</v>
      </c>
    </row>
    <row r="30" spans="1:6">
      <c r="A30" s="123" t="s">
        <v>126</v>
      </c>
      <c r="B30" s="116"/>
      <c r="C30" s="116"/>
      <c r="D30" s="116"/>
      <c r="E30" s="116"/>
      <c r="F30" s="116"/>
    </row>
    <row r="31" spans="1:6">
      <c r="A31" s="110" t="s">
        <v>77</v>
      </c>
      <c r="B31" s="125">
        <f>'Internet Excercise BS'!B31/'Internet Excercise BS'!B$21</f>
        <v>3.7439161362785476E-4</v>
      </c>
      <c r="C31" s="125">
        <f>'Internet Excercise BS'!C31/'Internet Excercise BS'!C$21</f>
        <v>4.6484241842015554E-4</v>
      </c>
      <c r="D31" s="125">
        <f>'Internet Excercise BS'!D31/'Internet Excercise BS'!D$21</f>
        <v>5.5169728045693521E-4</v>
      </c>
      <c r="E31" s="125">
        <f>'Internet Excercise BS'!E31/'Internet Excercise BS'!E$21</f>
        <v>9.9307766451499834E-4</v>
      </c>
      <c r="F31" s="125">
        <f>'Internet Excercise BS'!F31/'Internet Excercise BS'!F$21</f>
        <v>1.4890923981833073E-3</v>
      </c>
    </row>
    <row r="32" spans="1:6">
      <c r="A32" s="110" t="s">
        <v>125</v>
      </c>
      <c r="B32" s="125">
        <f>'Internet Excercise BS'!B32/'Internet Excercise BS'!B$21</f>
        <v>9.0165980282041688E-3</v>
      </c>
      <c r="C32" s="125">
        <f>'Internet Excercise BS'!C32/'Internet Excercise BS'!C$21</f>
        <v>7.2515417273544269E-3</v>
      </c>
      <c r="D32" s="125">
        <f>'Internet Excercise BS'!D32/'Internet Excercise BS'!D$21</f>
        <v>1.2689037450509508E-2</v>
      </c>
      <c r="E32" s="125">
        <f>'Internet Excercise BS'!E32/'Internet Excercise BS'!E$21</f>
        <v>1.0923854309664983E-2</v>
      </c>
      <c r="F32" s="125">
        <f>'Internet Excercise BS'!F32/'Internet Excercise BS'!F$21</f>
        <v>1.13915568461023E-2</v>
      </c>
    </row>
    <row r="33" spans="1:6">
      <c r="A33" s="110" t="s">
        <v>124</v>
      </c>
      <c r="B33" s="125">
        <f>'Internet Excercise BS'!B33/'Internet Excercise BS'!B$21</f>
        <v>1.600524148259079E-2</v>
      </c>
      <c r="C33" s="125">
        <f>'Internet Excercise BS'!C33/'Internet Excercise BS'!C$21</f>
        <v>1.5277820818742446E-2</v>
      </c>
      <c r="D33" s="125">
        <f>'Internet Excercise BS'!D33/'Internet Excercise BS'!D$21</f>
        <v>1.5187901603167391E-2</v>
      </c>
      <c r="E33" s="125">
        <f>'Internet Excercise BS'!E33/'Internet Excercise BS'!E$21</f>
        <v>1.3932295469813359E-2</v>
      </c>
      <c r="F33" s="125">
        <f>'Internet Excercise BS'!F33/'Internet Excercise BS'!F$21</f>
        <v>1.7012880649244284E-2</v>
      </c>
    </row>
    <row r="34" spans="1:6">
      <c r="A34" s="110" t="s">
        <v>123</v>
      </c>
      <c r="B34" s="126">
        <f>'Internet Excercise BS'!B34/'Internet Excercise BS'!B$21</f>
        <v>2.0591538749532009E-2</v>
      </c>
      <c r="C34" s="126">
        <f>'Internet Excercise BS'!C34/'Internet Excercise BS'!C$21</f>
        <v>1.8686665220490253E-2</v>
      </c>
      <c r="D34" s="126">
        <f>'Internet Excercise BS'!D34/'Internet Excercise BS'!D$21</f>
        <v>1.9017329785162587E-2</v>
      </c>
      <c r="E34" s="126">
        <f>'Internet Excercise BS'!E34/'Internet Excercise BS'!E$21</f>
        <v>1.6239740631480561E-2</v>
      </c>
      <c r="F34" s="126">
        <f>'Internet Excercise BS'!F34/'Internet Excercise BS'!F$21</f>
        <v>1.9656019656019656E-2</v>
      </c>
    </row>
    <row r="35" spans="1:6">
      <c r="A35" s="110" t="s">
        <v>122</v>
      </c>
      <c r="B35" s="126">
        <f>'Internet Excercise BS'!B35/'Internet Excercise BS'!B$21</f>
        <v>4.5987769873954823E-2</v>
      </c>
      <c r="C35" s="126">
        <f>'Internet Excercise BS'!C35/'Internet Excercise BS'!C$21</f>
        <v>4.1680870185007282E-2</v>
      </c>
      <c r="D35" s="126">
        <f>'Internet Excercise BS'!D35/'Internet Excercise BS'!D$21</f>
        <v>4.7445966119296426E-2</v>
      </c>
      <c r="E35" s="126">
        <f>'Internet Excercise BS'!E35/'Internet Excercise BS'!E$21</f>
        <v>4.2088968075473902E-2</v>
      </c>
      <c r="F35" s="126">
        <f>'Internet Excercise BS'!F35/'Internet Excercise BS'!F$21</f>
        <v>4.954954954954955E-2</v>
      </c>
    </row>
    <row r="36" spans="1:6">
      <c r="A36" s="110" t="s">
        <v>121</v>
      </c>
      <c r="B36" s="128">
        <f>'Internet Excercise BS'!B36/'Internet Excercise BS'!B$21</f>
        <v>0.79190066142518412</v>
      </c>
      <c r="C36" s="128">
        <f>'Internet Excercise BS'!C36/'Internet Excercise BS'!C$21</f>
        <v>0.80814403917072108</v>
      </c>
      <c r="D36" s="128">
        <f>'Internet Excercise BS'!D36/'Internet Excercise BS'!D$21</f>
        <v>0.80164860128513016</v>
      </c>
      <c r="E36" s="128">
        <f>'Internet Excercise BS'!E36/'Internet Excercise BS'!E$21</f>
        <v>0.82448812688027573</v>
      </c>
      <c r="F36" s="128">
        <f>'Internet Excercise BS'!F36/'Internet Excercise BS'!F$21</f>
        <v>0.7960687960687961</v>
      </c>
    </row>
    <row r="37" spans="1:6">
      <c r="A37" s="110" t="s">
        <v>120</v>
      </c>
      <c r="B37" s="116"/>
      <c r="C37" s="116"/>
      <c r="D37" s="116"/>
      <c r="E37" s="116"/>
      <c r="F37" s="116"/>
    </row>
    <row r="38" spans="1:6">
      <c r="A38" s="110" t="s">
        <v>78</v>
      </c>
      <c r="B38" s="125">
        <f>'Internet Excercise BS'!B38/'Internet Excercise BS'!B$21</f>
        <v>1.9967552726818921E-3</v>
      </c>
      <c r="C38" s="125">
        <f>'Internet Excercise BS'!C38/'Internet Excercise BS'!C$21</f>
        <v>1.9833276519259971E-3</v>
      </c>
      <c r="D38" s="125">
        <f>'Internet Excercise BS'!D38/'Internet Excercise BS'!D$21</f>
        <v>2.0769779970143442E-3</v>
      </c>
      <c r="E38" s="125">
        <f>'Internet Excercise BS'!E38/'Internet Excercise BS'!E$21</f>
        <v>1.8693226626164676E-3</v>
      </c>
      <c r="F38" s="125">
        <f>'Internet Excercise BS'!F38/'Internet Excercise BS'!F$21</f>
        <v>2.3825478370932914E-3</v>
      </c>
    </row>
    <row r="39" spans="1:6">
      <c r="A39" s="110" t="s">
        <v>119</v>
      </c>
      <c r="B39" s="125">
        <f>'Internet Excercise BS'!B39/'Internet Excercise BS'!B$21</f>
        <v>1.7003619118931737E-2</v>
      </c>
      <c r="C39" s="125">
        <f>'Internet Excercise BS'!C39/'Internet Excercise BS'!C$21</f>
        <v>1.4162199014534072E-2</v>
      </c>
      <c r="D39" s="125">
        <f>'Internet Excercise BS'!D39/'Internet Excercise BS'!D$21</f>
        <v>1.5772051664827674E-2</v>
      </c>
      <c r="E39" s="125">
        <f>'Internet Excercise BS'!E39/'Internet Excercise BS'!E$21</f>
        <v>1.431200163565733E-2</v>
      </c>
      <c r="F39" s="125">
        <f>'Internet Excercise BS'!F39/'Internet Excercise BS'!F$21</f>
        <v>1.8353063807609264E-2</v>
      </c>
    </row>
    <row r="40" spans="1:6">
      <c r="A40" s="110" t="s">
        <v>80</v>
      </c>
      <c r="B40" s="125">
        <f>'Internet Excercise BS'!B40/'Internet Excercise BS'!B$21</f>
        <v>0.42534007238237864</v>
      </c>
      <c r="C40" s="125">
        <f>'Internet Excercise BS'!C40/'Internet Excercise BS'!C$21</f>
        <v>0.40348321918869501</v>
      </c>
      <c r="D40" s="125">
        <f>'Internet Excercise BS'!D40/'Internet Excercise BS'!D$21</f>
        <v>0.40364769260725641</v>
      </c>
      <c r="E40" s="125">
        <f>'Internet Excercise BS'!E40/'Internet Excercise BS'!E$21</f>
        <v>0.34477319858632471</v>
      </c>
      <c r="F40" s="125">
        <f>'Internet Excercise BS'!F40/'Internet Excercise BS'!F$21</f>
        <v>0.41888169160896432</v>
      </c>
    </row>
    <row r="41" spans="1:6">
      <c r="A41" s="110" t="s">
        <v>118</v>
      </c>
      <c r="B41" s="125">
        <f>'Internet Excercise BS'!B41/'Internet Excercise BS'!B$21</f>
        <v>-0.24179458380132285</v>
      </c>
      <c r="C41" s="125">
        <f>'Internet Excercise BS'!C41/'Internet Excercise BS'!C$21</f>
        <v>-0.22829960643341907</v>
      </c>
      <c r="D41" s="125">
        <f>'Internet Excercise BS'!D41/'Internet Excercise BS'!D$21</f>
        <v>-0.23057701044979556</v>
      </c>
      <c r="E41" s="125">
        <f>'Internet Excercise BS'!E41/'Internet Excercise BS'!E$21</f>
        <v>-0.19610363057510879</v>
      </c>
      <c r="F41" s="125">
        <f>'Internet Excercise BS'!F41/'Internet Excercise BS'!F$21</f>
        <v>-0.24346660710297074</v>
      </c>
    </row>
    <row r="42" spans="1:6">
      <c r="A42" s="110" t="s">
        <v>117</v>
      </c>
      <c r="B42" s="126">
        <f>'Internet Excercise BS'!B42/'Internet Excercise BS'!B$21</f>
        <v>5.5534756021465119E-3</v>
      </c>
      <c r="C42" s="126">
        <f>'Internet Excercise BS'!C42/'Internet Excercise BS'!C$21</f>
        <v>4.6484241842015554E-4</v>
      </c>
      <c r="D42" s="126">
        <f>'Internet Excercise BS'!D42/'Internet Excercise BS'!D$21</f>
        <v>7.4641396767702994E-3</v>
      </c>
      <c r="E42" s="126">
        <f>'Internet Excercise BS'!E42/'Internet Excercise BS'!E$21</f>
        <v>1.0719397143441306E-2</v>
      </c>
      <c r="F42" s="126">
        <f>'Internet Excercise BS'!F42/'Internet Excercise BS'!F$21</f>
        <v>7.8177350904623626E-3</v>
      </c>
    </row>
    <row r="43" spans="1:6">
      <c r="A43" s="110" t="s">
        <v>116</v>
      </c>
      <c r="B43" s="128">
        <f>'Internet Excercise BS'!B43/'Internet Excercise BS'!B$21</f>
        <v>0.20809933857481591</v>
      </c>
      <c r="C43" s="128">
        <f>'Internet Excercise BS'!C43/'Internet Excercise BS'!C$21</f>
        <v>0.1917939818401562</v>
      </c>
      <c r="D43" s="128">
        <f>'Internet Excercise BS'!D43/'Internet Excercise BS'!D$21</f>
        <v>0.19838385149607321</v>
      </c>
      <c r="E43" s="128">
        <f>'Internet Excercise BS'!E43/'Internet Excercise BS'!E$21</f>
        <v>0.17557028945293104</v>
      </c>
      <c r="F43" s="128">
        <f>'Internet Excercise BS'!F43/'Internet Excercise BS'!F$21</f>
        <v>0.20396843124115852</v>
      </c>
    </row>
    <row r="44" spans="1:6" ht="15.75" thickBot="1">
      <c r="A44" s="110" t="s">
        <v>115</v>
      </c>
      <c r="B44" s="129">
        <f>'Internet Excercise BS'!B44/'Internet Excercise BS'!B$21</f>
        <v>1</v>
      </c>
      <c r="C44" s="129">
        <f>'Internet Excercise BS'!C44/'Internet Excercise BS'!C$21</f>
        <v>0.99993802101087736</v>
      </c>
      <c r="D44" s="129">
        <f>'Internet Excercise BS'!D44/'Internet Excercise BS'!D$21</f>
        <v>1.0000324527812035</v>
      </c>
      <c r="E44" s="129">
        <f>'Internet Excercise BS'!E44/'Internet Excercise BS'!E$21</f>
        <v>1.0000584163332067</v>
      </c>
      <c r="F44" s="129">
        <f>'Internet Excercise BS'!F44/'Internet Excercise BS'!F$21</f>
        <v>1.0000372273099545</v>
      </c>
    </row>
    <row r="45" spans="1:6" ht="15.75" thickTop="1"/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F28"/>
  <sheetViews>
    <sheetView zoomScaleNormal="100" workbookViewId="0"/>
  </sheetViews>
  <sheetFormatPr defaultRowHeight="15"/>
  <cols>
    <col min="1" max="1" width="31.42578125" customWidth="1"/>
    <col min="2" max="3" width="12.7109375" customWidth="1"/>
    <col min="5" max="6" width="9.85546875" bestFit="1" customWidth="1"/>
  </cols>
  <sheetData>
    <row r="1" spans="1:5" ht="15.75">
      <c r="A1" s="1" t="str">
        <f>'Income Statement'!A1</f>
        <v>Mike Owjai Manufacturing</v>
      </c>
      <c r="B1" s="1"/>
      <c r="C1" s="2"/>
    </row>
    <row r="2" spans="1:5" ht="15.75">
      <c r="A2" s="1" t="s">
        <v>16</v>
      </c>
      <c r="B2" s="1"/>
      <c r="C2" s="2"/>
    </row>
    <row r="3" spans="1:5" ht="16.5" thickBot="1">
      <c r="A3" s="1" t="str">
        <f>"For the Year Ended December 31, "&amp;TEXT(B4,"####")</f>
        <v>For the Year Ended December 31, 2014</v>
      </c>
      <c r="B3" s="1"/>
      <c r="C3" s="2"/>
    </row>
    <row r="4" spans="1:5" ht="15.75" thickBot="1">
      <c r="A4" s="3"/>
      <c r="B4" s="4">
        <f>'Income Statement'!B4</f>
        <v>2014</v>
      </c>
      <c r="C4" s="4">
        <f>'Income Statement'!C4</f>
        <v>2013</v>
      </c>
    </row>
    <row r="5" spans="1:5">
      <c r="A5" s="17" t="s">
        <v>17</v>
      </c>
    </row>
    <row r="6" spans="1:5">
      <c r="A6" t="s">
        <v>18</v>
      </c>
      <c r="B6" s="88">
        <v>39000</v>
      </c>
      <c r="C6" s="88">
        <v>30750</v>
      </c>
    </row>
    <row r="7" spans="1:5">
      <c r="A7" t="s">
        <v>19</v>
      </c>
      <c r="B7" s="10">
        <v>1826.25</v>
      </c>
      <c r="C7" s="10">
        <v>15750</v>
      </c>
    </row>
    <row r="8" spans="1:5">
      <c r="A8" t="s">
        <v>20</v>
      </c>
      <c r="B8" s="10">
        <v>315000</v>
      </c>
      <c r="C8" s="10">
        <v>279000</v>
      </c>
    </row>
    <row r="9" spans="1:5">
      <c r="A9" t="s">
        <v>21</v>
      </c>
      <c r="B9" s="6">
        <v>386250</v>
      </c>
      <c r="C9" s="6">
        <v>315000</v>
      </c>
    </row>
    <row r="10" spans="1:5">
      <c r="A10" s="18" t="s">
        <v>22</v>
      </c>
      <c r="B10" s="10">
        <f>SUM(B5:B9)</f>
        <v>742076.25</v>
      </c>
      <c r="C10" s="10">
        <f>SUM(C5:C9)</f>
        <v>640500</v>
      </c>
    </row>
    <row r="11" spans="1:5">
      <c r="A11" s="19" t="s">
        <v>23</v>
      </c>
      <c r="B11" s="10">
        <v>2010000</v>
      </c>
      <c r="C11" s="10">
        <v>1627500</v>
      </c>
    </row>
    <row r="12" spans="1:5">
      <c r="A12" s="19" t="s">
        <v>24</v>
      </c>
      <c r="B12" s="6">
        <f>C12+'Income Statement'!B8</f>
        <v>426750</v>
      </c>
      <c r="C12" s="6">
        <v>363750</v>
      </c>
      <c r="D12" s="10"/>
      <c r="E12" s="10"/>
    </row>
    <row r="13" spans="1:5">
      <c r="A13" s="20" t="s">
        <v>25</v>
      </c>
      <c r="B13" s="6">
        <f>B11-B12</f>
        <v>1583250</v>
      </c>
      <c r="C13" s="6">
        <f>C11-C12</f>
        <v>1263750</v>
      </c>
    </row>
    <row r="14" spans="1:5" ht="15.75" thickBot="1">
      <c r="A14" s="21" t="s">
        <v>26</v>
      </c>
      <c r="B14" s="22">
        <f>B10+B13</f>
        <v>2325326.25</v>
      </c>
      <c r="C14" s="22">
        <f>C10+C13</f>
        <v>1904250</v>
      </c>
    </row>
    <row r="15" spans="1:5" ht="15.75" thickTop="1">
      <c r="B15" s="10"/>
      <c r="C15" s="10"/>
    </row>
    <row r="16" spans="1:5">
      <c r="A16" s="23" t="s">
        <v>27</v>
      </c>
      <c r="B16" s="10"/>
      <c r="C16" s="10"/>
    </row>
    <row r="17" spans="1:6">
      <c r="A17" t="s">
        <v>28</v>
      </c>
      <c r="B17" s="10">
        <v>378750</v>
      </c>
      <c r="C17" s="10">
        <v>217500</v>
      </c>
    </row>
    <row r="18" spans="1:6">
      <c r="A18" t="s">
        <v>29</v>
      </c>
      <c r="B18" s="6">
        <v>26250</v>
      </c>
      <c r="C18" s="6">
        <v>22500</v>
      </c>
    </row>
    <row r="19" spans="1:6">
      <c r="A19" s="18" t="s">
        <v>30</v>
      </c>
      <c r="B19" s="24">
        <f>SUM(B17:B18)</f>
        <v>405000</v>
      </c>
      <c r="C19" s="24">
        <f>SUM(C17:C18)</f>
        <v>240000</v>
      </c>
    </row>
    <row r="20" spans="1:6">
      <c r="A20" t="s">
        <v>31</v>
      </c>
      <c r="B20" s="6">
        <v>878325</v>
      </c>
      <c r="C20" s="6">
        <v>795750</v>
      </c>
      <c r="E20" s="5"/>
      <c r="F20" s="5"/>
    </row>
    <row r="21" spans="1:6">
      <c r="A21" s="18" t="s">
        <v>32</v>
      </c>
      <c r="B21" s="10">
        <f>B19+B20</f>
        <v>1283325</v>
      </c>
      <c r="C21" s="10">
        <f>C19+C20</f>
        <v>1035750</v>
      </c>
    </row>
    <row r="22" spans="1:6">
      <c r="A22" s="89" t="s">
        <v>95</v>
      </c>
      <c r="B22" s="10">
        <f>'Income Statement'!B19</f>
        <v>75000</v>
      </c>
      <c r="C22" s="10">
        <f>'Income Statement'!C19</f>
        <v>60000</v>
      </c>
    </row>
    <row r="23" spans="1:6">
      <c r="A23" t="s">
        <v>34</v>
      </c>
      <c r="B23" s="10">
        <v>518250</v>
      </c>
      <c r="C23" s="10">
        <v>406500</v>
      </c>
      <c r="E23" s="5"/>
      <c r="F23" s="5"/>
    </row>
    <row r="24" spans="1:6">
      <c r="A24" t="s">
        <v>35</v>
      </c>
      <c r="B24" s="6">
        <f>C24+'Income Statement'!B15</f>
        <v>448751.25</v>
      </c>
      <c r="C24" s="6">
        <v>402000</v>
      </c>
    </row>
    <row r="25" spans="1:6">
      <c r="A25" s="18" t="s">
        <v>36</v>
      </c>
      <c r="B25" s="6">
        <f>SUM(B22:B24)</f>
        <v>1042001.25</v>
      </c>
      <c r="C25" s="6">
        <f>SUM(C22:C24)</f>
        <v>868500</v>
      </c>
    </row>
    <row r="26" spans="1:6" ht="15.75" thickBot="1">
      <c r="A26" s="21" t="s">
        <v>37</v>
      </c>
      <c r="B26" s="22">
        <f>B19+B20+B25</f>
        <v>2325326.25</v>
      </c>
      <c r="C26" s="22">
        <f>C19+C20+C25</f>
        <v>1904250</v>
      </c>
    </row>
    <row r="27" spans="1:6" ht="15.75" thickTop="1"/>
    <row r="28" spans="1:6">
      <c r="B28" s="10"/>
      <c r="C28" s="10"/>
    </row>
  </sheetData>
  <phoneticPr fontId="4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"/>
  <sheetViews>
    <sheetView zoomScaleNormal="100" workbookViewId="0"/>
  </sheetViews>
  <sheetFormatPr defaultRowHeight="15"/>
  <cols>
    <col min="1" max="1" width="23.5703125" bestFit="1" customWidth="1"/>
    <col min="2" max="3" width="12.7109375" customWidth="1"/>
  </cols>
  <sheetData>
    <row r="1" spans="1:3" ht="15.75">
      <c r="A1" s="1" t="str">
        <f>'Income Statement'!A1</f>
        <v>Mike Owjai Manufacturing</v>
      </c>
      <c r="B1" s="2"/>
      <c r="C1" s="2"/>
    </row>
    <row r="2" spans="1:3" ht="15.75">
      <c r="A2" s="1" t="s">
        <v>38</v>
      </c>
      <c r="B2" s="2"/>
      <c r="C2" s="2"/>
    </row>
    <row r="3" spans="1:3" ht="16.5" thickBot="1">
      <c r="A3" s="1" t="str">
        <f>'Income Statement'!A3</f>
        <v>For the Years 2013 and 2014</v>
      </c>
      <c r="B3" s="2"/>
      <c r="C3" s="2"/>
    </row>
    <row r="4" spans="1:3" ht="15.75" thickBot="1">
      <c r="A4" s="3"/>
      <c r="B4" s="4">
        <f>'Income Statement'!B4</f>
        <v>2014</v>
      </c>
      <c r="C4" s="4">
        <f>'Income Statement'!C4</f>
        <v>2013</v>
      </c>
    </row>
    <row r="5" spans="1:3">
      <c r="A5" t="s">
        <v>1</v>
      </c>
      <c r="B5" s="14">
        <f>'Income Statement'!B5/'Income Statement'!B$5</f>
        <v>1</v>
      </c>
      <c r="C5" s="14">
        <f>'Income Statement'!C5/'Income Statement'!C$5</f>
        <v>1</v>
      </c>
    </row>
    <row r="6" spans="1:3">
      <c r="A6" t="s">
        <v>2</v>
      </c>
      <c r="B6" s="25">
        <f>'Income Statement'!B6/'Income Statement'!B$5</f>
        <v>0.64951428571428571</v>
      </c>
      <c r="C6" s="25">
        <f>'Income Statement'!C6/'Income Statement'!C$5</f>
        <v>0.66950464396284826</v>
      </c>
    </row>
    <row r="7" spans="1:3">
      <c r="A7" s="8" t="s">
        <v>3</v>
      </c>
      <c r="B7" s="26">
        <f>'Income Statement'!B7/'Income Statement'!B$5</f>
        <v>0.35048571428571429</v>
      </c>
      <c r="C7" s="26">
        <f>'Income Statement'!C7/'Income Statement'!C$5</f>
        <v>0.33049535603715169</v>
      </c>
    </row>
    <row r="8" spans="1:3">
      <c r="A8" t="s">
        <v>4</v>
      </c>
      <c r="B8" s="27">
        <f>'Income Statement'!B8/'Income Statement'!B$5</f>
        <v>2.4E-2</v>
      </c>
      <c r="C8" s="27">
        <f>'Income Statement'!C8/'Income Statement'!C$5</f>
        <v>2.198142414860681E-2</v>
      </c>
    </row>
    <row r="9" spans="1:3">
      <c r="A9" t="s">
        <v>5</v>
      </c>
      <c r="B9" s="27">
        <f>'Income Statement'!B9/'Income Statement'!B$5</f>
        <v>0.24851428571428572</v>
      </c>
      <c r="C9" s="27">
        <f>'Income Statement'!C9/'Income Statement'!C$5</f>
        <v>0.25851393188854488</v>
      </c>
    </row>
    <row r="10" spans="1:3">
      <c r="A10" t="s">
        <v>6</v>
      </c>
      <c r="B10" s="25">
        <f>'Income Statement'!B10/'Income Statement'!B$5</f>
        <v>1.8571428571428572E-2</v>
      </c>
      <c r="C10" s="25">
        <f>'Income Statement'!C10/'Income Statement'!C$5</f>
        <v>2.0123839009287926E-2</v>
      </c>
    </row>
    <row r="11" spans="1:3">
      <c r="A11" s="8" t="s">
        <v>7</v>
      </c>
      <c r="B11" s="26">
        <f>'Income Statement'!B11/'Income Statement'!B$5</f>
        <v>5.9400000000000001E-2</v>
      </c>
      <c r="C11" s="26">
        <f>'Income Statement'!C11/'Income Statement'!C$5</f>
        <v>2.9876160990712074E-2</v>
      </c>
    </row>
    <row r="12" spans="1:3">
      <c r="A12" t="s">
        <v>8</v>
      </c>
      <c r="B12" s="25">
        <f>'Income Statement'!B12/'Income Statement'!B$5</f>
        <v>3.2000000000000001E-2</v>
      </c>
      <c r="C12" s="25">
        <f>'Income Statement'!C12/'Income Statement'!C$5</f>
        <v>2.1052631578947368E-2</v>
      </c>
    </row>
    <row r="13" spans="1:3">
      <c r="A13" s="8" t="s">
        <v>9</v>
      </c>
      <c r="B13" s="26">
        <f>'Income Statement'!B13/'Income Statement'!B$5</f>
        <v>2.7400000000000001E-2</v>
      </c>
      <c r="C13" s="26">
        <f>'Income Statement'!C13/'Income Statement'!C$5</f>
        <v>8.8235294117647058E-3</v>
      </c>
    </row>
    <row r="14" spans="1:3">
      <c r="A14" t="s">
        <v>10</v>
      </c>
      <c r="B14" s="25">
        <f>'Income Statement'!B14/'Income Statement'!B$5</f>
        <v>9.5899999999999996E-3</v>
      </c>
      <c r="C14" s="25">
        <f>'Income Statement'!C14/'Income Statement'!C$5</f>
        <v>3.0882352941176468E-3</v>
      </c>
    </row>
    <row r="15" spans="1:3" ht="15.75" thickBot="1">
      <c r="A15" s="8" t="s">
        <v>11</v>
      </c>
      <c r="B15" s="28">
        <f>'Income Statement'!B15/'Income Statement'!B$5</f>
        <v>1.7809999999999999E-2</v>
      </c>
      <c r="C15" s="28">
        <f>'Income Statement'!C15/'Income Statement'!C$5</f>
        <v>5.7352941176470589E-3</v>
      </c>
    </row>
    <row r="16" spans="1:3" ht="15.75" thickTop="1"/>
    <row r="17" spans="1:3">
      <c r="A17" s="12" t="s">
        <v>12</v>
      </c>
    </row>
    <row r="18" spans="1:3">
      <c r="A18" s="13" t="s">
        <v>13</v>
      </c>
      <c r="B18" s="14">
        <f>'Income Statement'!B18</f>
        <v>0.35</v>
      </c>
      <c r="C18" s="14">
        <f>'Income Statement'!C18</f>
        <v>0.35</v>
      </c>
    </row>
    <row r="19" spans="1:3">
      <c r="A19" s="13" t="s">
        <v>14</v>
      </c>
      <c r="B19" s="10">
        <f>'Income Statement'!B19</f>
        <v>75000</v>
      </c>
      <c r="C19" s="10">
        <f>'Income Statement'!C19</f>
        <v>60000</v>
      </c>
    </row>
  </sheetData>
  <phoneticPr fontId="4" type="noConversion"/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7"/>
  <sheetViews>
    <sheetView zoomScaleNormal="100" workbookViewId="0"/>
  </sheetViews>
  <sheetFormatPr defaultRowHeight="15"/>
  <cols>
    <col min="1" max="1" width="31.28515625" customWidth="1"/>
    <col min="2" max="3" width="12.7109375" customWidth="1"/>
  </cols>
  <sheetData>
    <row r="1" spans="1:3" ht="15.75">
      <c r="A1" s="1" t="str">
        <f>'Income Statement'!A1</f>
        <v>Mike Owjai Manufacturing</v>
      </c>
      <c r="B1" s="1"/>
      <c r="C1" s="2"/>
    </row>
    <row r="2" spans="1:3" ht="15.75">
      <c r="A2" s="1" t="s">
        <v>39</v>
      </c>
      <c r="B2" s="1"/>
      <c r="C2" s="2"/>
    </row>
    <row r="3" spans="1:3" ht="16.5" thickBot="1">
      <c r="A3" s="1" t="str">
        <f>'Balance Sheet'!A3</f>
        <v>For the Year Ended December 31, 2014</v>
      </c>
      <c r="B3" s="1"/>
      <c r="C3" s="2"/>
    </row>
    <row r="4" spans="1:3" ht="15.75" thickBot="1">
      <c r="A4" s="3"/>
      <c r="B4" s="4">
        <f>'Income Statement'!B4</f>
        <v>2014</v>
      </c>
      <c r="C4" s="4">
        <f>'Income Statement'!C4</f>
        <v>2013</v>
      </c>
    </row>
    <row r="5" spans="1:3">
      <c r="A5" s="17" t="s">
        <v>17</v>
      </c>
    </row>
    <row r="6" spans="1:3">
      <c r="A6" t="s">
        <v>18</v>
      </c>
      <c r="B6" s="14">
        <f>'Balance Sheet'!B6/'Balance Sheet'!B$14</f>
        <v>1.6771840080504832E-2</v>
      </c>
      <c r="C6" s="14">
        <f>'Balance Sheet'!C6/'Balance Sheet'!C$14</f>
        <v>1.6148089799133517E-2</v>
      </c>
    </row>
    <row r="7" spans="1:3">
      <c r="A7" t="s">
        <v>19</v>
      </c>
      <c r="B7" s="14">
        <f>'Balance Sheet'!B7/'Balance Sheet'!B$14</f>
        <v>7.8537366530825512E-4</v>
      </c>
      <c r="C7" s="14">
        <f>'Balance Sheet'!C7/'Balance Sheet'!C$14</f>
        <v>8.2709728239464351E-3</v>
      </c>
    </row>
    <row r="8" spans="1:3">
      <c r="A8" t="s">
        <v>20</v>
      </c>
      <c r="B8" s="14">
        <f>'Balance Sheet'!B8/'Balance Sheet'!B$14</f>
        <v>0.13546486218869289</v>
      </c>
      <c r="C8" s="14">
        <f>'Balance Sheet'!C8/'Balance Sheet'!C$14</f>
        <v>0.14651437573847972</v>
      </c>
    </row>
    <row r="9" spans="1:3">
      <c r="A9" t="s">
        <v>21</v>
      </c>
      <c r="B9" s="25">
        <f>'Balance Sheet'!B9/'Balance Sheet'!B$14</f>
        <v>0.16610572387423056</v>
      </c>
      <c r="C9" s="25">
        <f>'Balance Sheet'!C9/'Balance Sheet'!C$14</f>
        <v>0.16541945647892872</v>
      </c>
    </row>
    <row r="10" spans="1:3">
      <c r="A10" s="18" t="s">
        <v>22</v>
      </c>
      <c r="B10" s="14">
        <f>'Balance Sheet'!B10/'Balance Sheet'!B$14</f>
        <v>0.31912779980873651</v>
      </c>
      <c r="C10" s="14">
        <f>'Balance Sheet'!C10/'Balance Sheet'!C$14</f>
        <v>0.33635289484048836</v>
      </c>
    </row>
    <row r="11" spans="1:3">
      <c r="A11" s="19" t="s">
        <v>23</v>
      </c>
      <c r="B11" s="14">
        <f>'Balance Sheet'!B11/'Balance Sheet'!B$14</f>
        <v>0.86439483491832603</v>
      </c>
      <c r="C11" s="14">
        <f>'Balance Sheet'!C11/'Balance Sheet'!C$14</f>
        <v>0.85466719180779838</v>
      </c>
    </row>
    <row r="12" spans="1:3">
      <c r="A12" s="19" t="s">
        <v>24</v>
      </c>
      <c r="B12" s="14">
        <f>'Balance Sheet'!B12/'Balance Sheet'!B$14</f>
        <v>0.18352263472706248</v>
      </c>
      <c r="C12" s="14">
        <f>'Balance Sheet'!C12/'Balance Sheet'!C$14</f>
        <v>0.19102008664828674</v>
      </c>
    </row>
    <row r="13" spans="1:3">
      <c r="A13" t="s">
        <v>25</v>
      </c>
      <c r="B13" s="25">
        <f>'Balance Sheet'!B13/'Balance Sheet'!B$14</f>
        <v>0.68087220019126349</v>
      </c>
      <c r="C13" s="25">
        <f>'Balance Sheet'!C13/'Balance Sheet'!C$14</f>
        <v>0.66364710515951164</v>
      </c>
    </row>
    <row r="14" spans="1:3" ht="15.75" thickBot="1">
      <c r="A14" s="21" t="s">
        <v>26</v>
      </c>
      <c r="B14" s="29">
        <f>'Balance Sheet'!B14/'Balance Sheet'!B$14</f>
        <v>1</v>
      </c>
      <c r="C14" s="29">
        <f>'Balance Sheet'!C14/'Balance Sheet'!C$14</f>
        <v>1</v>
      </c>
    </row>
    <row r="15" spans="1:3" ht="15.75" thickTop="1">
      <c r="B15" s="10"/>
      <c r="C15" s="10"/>
    </row>
    <row r="16" spans="1:3">
      <c r="A16" s="23" t="s">
        <v>27</v>
      </c>
      <c r="B16" s="10"/>
      <c r="C16" s="10"/>
    </row>
    <row r="17" spans="1:3">
      <c r="A17" t="s">
        <v>28</v>
      </c>
      <c r="B17" s="14">
        <f>'Balance Sheet'!B17/'Balance Sheet'!B$14</f>
        <v>0.162880370012595</v>
      </c>
      <c r="C17" s="14">
        <f>'Balance Sheet'!C17/'Balance Sheet'!C$14</f>
        <v>0.11421819614021268</v>
      </c>
    </row>
    <row r="18" spans="1:3">
      <c r="A18" t="s">
        <v>29</v>
      </c>
      <c r="B18" s="25">
        <f>'Balance Sheet'!B18/'Balance Sheet'!B$14</f>
        <v>1.1288738515724407E-2</v>
      </c>
      <c r="C18" s="25">
        <f>'Balance Sheet'!C18/'Balance Sheet'!C$14</f>
        <v>1.1815675462780622E-2</v>
      </c>
    </row>
    <row r="19" spans="1:3">
      <c r="A19" s="18" t="s">
        <v>30</v>
      </c>
      <c r="B19" s="30">
        <f>'Balance Sheet'!B19/'Balance Sheet'!B$14</f>
        <v>0.17416910852831941</v>
      </c>
      <c r="C19" s="30">
        <f>'Balance Sheet'!C19/'Balance Sheet'!C$14</f>
        <v>0.12603387160299331</v>
      </c>
    </row>
    <row r="20" spans="1:3">
      <c r="A20" t="s">
        <v>31</v>
      </c>
      <c r="B20" s="25">
        <f>'Balance Sheet'!B20/'Balance Sheet'!B$14</f>
        <v>0.37772119073613863</v>
      </c>
      <c r="C20" s="25">
        <f>'Balance Sheet'!C20/'Balance Sheet'!C$14</f>
        <v>0.41788105553367466</v>
      </c>
    </row>
    <row r="21" spans="1:3">
      <c r="A21" s="18" t="s">
        <v>32</v>
      </c>
      <c r="B21" s="14">
        <f>'Balance Sheet'!B21/'Balance Sheet'!B$14</f>
        <v>0.5518902992644581</v>
      </c>
      <c r="C21" s="14">
        <f>'Balance Sheet'!C21/'Balance Sheet'!C$14</f>
        <v>0.543914927136668</v>
      </c>
    </row>
    <row r="22" spans="1:3">
      <c r="A22" t="s">
        <v>33</v>
      </c>
      <c r="B22" s="14">
        <f>'Balance Sheet'!B22/'Balance Sheet'!B$14</f>
        <v>3.2253538616355444E-2</v>
      </c>
      <c r="C22" s="14">
        <f>'Balance Sheet'!C22/'Balance Sheet'!C$14</f>
        <v>3.1508467900748328E-2</v>
      </c>
    </row>
    <row r="23" spans="1:3">
      <c r="A23" t="s">
        <v>34</v>
      </c>
      <c r="B23" s="14">
        <f>'Balance Sheet'!B23/'Balance Sheet'!B$14</f>
        <v>0.22287195183901615</v>
      </c>
      <c r="C23" s="14">
        <f>'Balance Sheet'!C23/'Balance Sheet'!C$14</f>
        <v>0.2134698700275699</v>
      </c>
    </row>
    <row r="24" spans="1:3">
      <c r="A24" t="s">
        <v>35</v>
      </c>
      <c r="B24" s="25">
        <f>'Balance Sheet'!B24/'Balance Sheet'!B$14</f>
        <v>0.19298421028017038</v>
      </c>
      <c r="C24" s="25">
        <f>'Balance Sheet'!C24/'Balance Sheet'!C$14</f>
        <v>0.21110673493501378</v>
      </c>
    </row>
    <row r="25" spans="1:3">
      <c r="A25" s="18" t="s">
        <v>36</v>
      </c>
      <c r="B25" s="25">
        <f>'Balance Sheet'!B25/'Balance Sheet'!B$14</f>
        <v>0.44810970073554196</v>
      </c>
      <c r="C25" s="25">
        <f>'Balance Sheet'!C25/'Balance Sheet'!C$14</f>
        <v>0.456085072863332</v>
      </c>
    </row>
    <row r="26" spans="1:3" ht="15.75" thickBot="1">
      <c r="A26" s="21" t="s">
        <v>37</v>
      </c>
      <c r="B26" s="29">
        <f>'Balance Sheet'!B26/'Balance Sheet'!B$14</f>
        <v>1</v>
      </c>
      <c r="C26" s="29">
        <f>'Balance Sheet'!C26/'Balance Sheet'!C$14</f>
        <v>1</v>
      </c>
    </row>
    <row r="27" spans="1:3" ht="15.75" thickTop="1"/>
  </sheetData>
  <phoneticPr fontId="4" type="noConversion"/>
  <pageMargins left="0.75" right="0.75" top="1" bottom="1" header="0.5" footer="0.5"/>
  <pageSetup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zoomScaleNormal="100" workbookViewId="0"/>
  </sheetViews>
  <sheetFormatPr defaultRowHeight="15" outlineLevelRow="1"/>
  <cols>
    <col min="1" max="1" width="36.5703125" customWidth="1"/>
    <col min="2" max="2" width="12.140625" bestFit="1" customWidth="1"/>
    <col min="3" max="3" width="11.140625" customWidth="1"/>
  </cols>
  <sheetData>
    <row r="1" spans="1:3">
      <c r="A1" s="31" t="str">
        <f>'Income Statement'!A1</f>
        <v>Mike Owjai Manufacturing</v>
      </c>
      <c r="B1" s="31"/>
      <c r="C1" s="31"/>
    </row>
    <row r="2" spans="1:3">
      <c r="A2" s="31" t="s">
        <v>40</v>
      </c>
      <c r="B2" s="31"/>
      <c r="C2" s="31"/>
    </row>
    <row r="3" spans="1:3" ht="15.75" thickBot="1">
      <c r="A3" s="32" t="str">
        <f>"For the Year Ended December 31, "&amp;TEXT('Income Statement'!B4,"####")</f>
        <v>For the Year Ended December 31, 2014</v>
      </c>
      <c r="B3" s="32"/>
      <c r="C3" s="32"/>
    </row>
    <row r="4" spans="1:3">
      <c r="A4" s="12" t="s">
        <v>41</v>
      </c>
    </row>
    <row r="5" spans="1:3" outlineLevel="1">
      <c r="A5" s="13" t="s">
        <v>11</v>
      </c>
      <c r="B5" s="33">
        <f>'Income Statement'!B15</f>
        <v>46751.25</v>
      </c>
    </row>
    <row r="6" spans="1:3" outlineLevel="1">
      <c r="A6" s="13" t="s">
        <v>42</v>
      </c>
      <c r="B6" s="34">
        <f>'Income Statement'!B8</f>
        <v>63000</v>
      </c>
    </row>
    <row r="7" spans="1:3" outlineLevel="1">
      <c r="A7" s="13" t="s">
        <v>43</v>
      </c>
      <c r="B7" s="35">
        <f>'Balance Sheet'!C7-'Balance Sheet'!B7</f>
        <v>13923.75</v>
      </c>
    </row>
    <row r="8" spans="1:3" outlineLevel="1">
      <c r="A8" s="13" t="s">
        <v>44</v>
      </c>
      <c r="B8" s="34">
        <f>'Balance Sheet'!C8-'Balance Sheet'!B8</f>
        <v>-36000</v>
      </c>
    </row>
    <row r="9" spans="1:3" outlineLevel="1">
      <c r="A9" s="13" t="s">
        <v>45</v>
      </c>
      <c r="B9" s="34">
        <f>'Balance Sheet'!C9-'Balance Sheet'!B9</f>
        <v>-71250</v>
      </c>
    </row>
    <row r="10" spans="1:3" outlineLevel="1">
      <c r="A10" s="13" t="s">
        <v>46</v>
      </c>
      <c r="B10" s="34">
        <f>'Balance Sheet'!B17-'Balance Sheet'!C17</f>
        <v>161250</v>
      </c>
    </row>
    <row r="11" spans="1:3" outlineLevel="1">
      <c r="A11" s="13" t="s">
        <v>47</v>
      </c>
      <c r="B11" s="36">
        <f>'Balance Sheet'!B18-'Balance Sheet'!C18</f>
        <v>3750</v>
      </c>
    </row>
    <row r="12" spans="1:3" ht="15.75" thickBot="1">
      <c r="A12" s="20" t="s">
        <v>48</v>
      </c>
      <c r="C12" s="37">
        <f>SUM(B5:B11)</f>
        <v>181425</v>
      </c>
    </row>
    <row r="13" spans="1:3">
      <c r="A13" s="12" t="s">
        <v>49</v>
      </c>
    </row>
    <row r="14" spans="1:3" outlineLevel="1">
      <c r="A14" s="13" t="s">
        <v>50</v>
      </c>
      <c r="B14" s="36">
        <f>'Balance Sheet'!C11-'Balance Sheet'!B11</f>
        <v>-382500</v>
      </c>
    </row>
    <row r="15" spans="1:3" ht="15.75" thickBot="1">
      <c r="A15" s="20" t="s">
        <v>51</v>
      </c>
      <c r="C15" s="38">
        <f>SUM(B14:B14)</f>
        <v>-382500</v>
      </c>
    </row>
    <row r="16" spans="1:3">
      <c r="A16" s="12" t="s">
        <v>52</v>
      </c>
    </row>
    <row r="17" spans="1:3" outlineLevel="1">
      <c r="A17" s="13" t="s">
        <v>53</v>
      </c>
      <c r="B17" s="10">
        <f>'Balance Sheet'!B20-'Balance Sheet'!C20</f>
        <v>82575</v>
      </c>
    </row>
    <row r="18" spans="1:3" outlineLevel="1">
      <c r="A18" s="13" t="s">
        <v>54</v>
      </c>
      <c r="B18" s="10">
        <f>'Balance Sheet'!B22-'Balance Sheet'!C22</f>
        <v>15000</v>
      </c>
    </row>
    <row r="19" spans="1:3" outlineLevel="1">
      <c r="A19" s="13" t="s">
        <v>55</v>
      </c>
      <c r="B19" s="6">
        <f>'Balance Sheet'!B23-'Balance Sheet'!C23</f>
        <v>111750</v>
      </c>
    </row>
    <row r="20" spans="1:3" ht="15.75" thickBot="1">
      <c r="A20" s="20" t="s">
        <v>56</v>
      </c>
      <c r="C20" s="38">
        <f>SUM(B17:B19)</f>
        <v>209325</v>
      </c>
    </row>
    <row r="21" spans="1:3" ht="15.75" thickBot="1">
      <c r="A21" s="12" t="s">
        <v>57</v>
      </c>
      <c r="C21" s="39">
        <f>SUM(C12:C20)</f>
        <v>8250</v>
      </c>
    </row>
    <row r="22" spans="1:3" ht="15.75" thickTop="1"/>
  </sheetData>
  <phoneticPr fontId="4" type="noConversion"/>
  <pageMargins left="0.75" right="0.75" top="1" bottom="1" header="0.5" footer="0.5"/>
  <pageSetup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zoomScaleNormal="100" workbookViewId="0"/>
  </sheetViews>
  <sheetFormatPr defaultRowHeight="15" outlineLevelRow="1"/>
  <cols>
    <col min="1" max="1" width="36.5703125" customWidth="1"/>
    <col min="2" max="3" width="11.28515625" customWidth="1"/>
    <col min="5" max="5" width="11.85546875" bestFit="1" customWidth="1"/>
  </cols>
  <sheetData>
    <row r="1" spans="1:6">
      <c r="A1" s="31" t="str">
        <f>'Income Statement'!A1</f>
        <v>Mike Owjai Manufacturing</v>
      </c>
      <c r="B1" s="31"/>
      <c r="C1" s="31"/>
      <c r="E1" s="89" t="s">
        <v>96</v>
      </c>
      <c r="F1">
        <v>1</v>
      </c>
    </row>
    <row r="2" spans="1:6">
      <c r="A2" s="31" t="s">
        <v>40</v>
      </c>
      <c r="B2" s="31"/>
      <c r="C2" s="31"/>
    </row>
    <row r="3" spans="1:6" ht="15.75" thickBot="1">
      <c r="A3" s="32" t="str">
        <f>"For the Year Ended December 31, "&amp;TEXT('Income Statement'!B4,"####")</f>
        <v>For the Year Ended December 31, 2014</v>
      </c>
      <c r="B3" s="32"/>
      <c r="C3" s="32"/>
    </row>
    <row r="4" spans="1:6">
      <c r="A4" s="12" t="s">
        <v>41</v>
      </c>
      <c r="B4" s="93" t="str">
        <f>"% of "&amp;CHOOSE(F1,"Sales","Beginning Cash")</f>
        <v>% of Sales</v>
      </c>
    </row>
    <row r="5" spans="1:6" outlineLevel="1">
      <c r="A5" s="13" t="s">
        <v>11</v>
      </c>
      <c r="B5" s="14">
        <f>'Income Statement'!B15/CHOOSE($F$1,'Income Statement'!$B$5,'Balance Sheet'!$C$6)</f>
        <v>1.7809999999999999E-2</v>
      </c>
    </row>
    <row r="6" spans="1:6" outlineLevel="1">
      <c r="A6" s="13" t="s">
        <v>42</v>
      </c>
      <c r="B6" s="14">
        <f>'Income Statement'!B8/CHOOSE($F$1,'Income Statement'!$B$5,'Balance Sheet'!$C$6)</f>
        <v>2.4E-2</v>
      </c>
    </row>
    <row r="7" spans="1:6" outlineLevel="1">
      <c r="A7" s="13" t="s">
        <v>43</v>
      </c>
      <c r="B7" s="27">
        <f>('Balance Sheet'!C7-'Balance Sheet'!B7)/CHOOSE($F$1,'Income Statement'!$B$5,'Balance Sheet'!$C$6)</f>
        <v>5.3042857142857145E-3</v>
      </c>
    </row>
    <row r="8" spans="1:6" outlineLevel="1">
      <c r="A8" s="13" t="s">
        <v>44</v>
      </c>
      <c r="B8" s="14">
        <f>('Balance Sheet'!C8-'Balance Sheet'!B8)/CHOOSE($F$1,'Income Statement'!$B$5,'Balance Sheet'!$C$6)</f>
        <v>-1.3714285714285714E-2</v>
      </c>
    </row>
    <row r="9" spans="1:6" outlineLevel="1">
      <c r="A9" s="13" t="s">
        <v>45</v>
      </c>
      <c r="B9" s="14">
        <f>('Balance Sheet'!C9-'Balance Sheet'!B9)/CHOOSE($F$1,'Income Statement'!$B$5,'Balance Sheet'!$C$6)</f>
        <v>-2.7142857142857142E-2</v>
      </c>
    </row>
    <row r="10" spans="1:6" outlineLevel="1">
      <c r="A10" s="13" t="s">
        <v>46</v>
      </c>
      <c r="B10" s="14">
        <f>('Balance Sheet'!B17-'Balance Sheet'!C17)/CHOOSE($F$1,'Income Statement'!$B$5,'Balance Sheet'!$C$6)</f>
        <v>6.142857142857143E-2</v>
      </c>
    </row>
    <row r="11" spans="1:6" outlineLevel="1">
      <c r="A11" s="13" t="s">
        <v>47</v>
      </c>
      <c r="B11" s="25">
        <f>('Balance Sheet'!B18-'Balance Sheet'!C18)/CHOOSE($F$1,'Income Statement'!$B$5,'Balance Sheet'!$C$6)</f>
        <v>1.4285714285714286E-3</v>
      </c>
    </row>
    <row r="12" spans="1:6" ht="15.75" thickBot="1">
      <c r="A12" s="20" t="s">
        <v>48</v>
      </c>
      <c r="C12" s="90">
        <f>SUM(B5:B11)</f>
        <v>6.9114285714285725E-2</v>
      </c>
    </row>
    <row r="13" spans="1:6">
      <c r="A13" s="12" t="s">
        <v>49</v>
      </c>
    </row>
    <row r="14" spans="1:6" outlineLevel="1">
      <c r="A14" s="13" t="s">
        <v>50</v>
      </c>
      <c r="B14" s="25">
        <f>('Balance Sheet'!C11-'Balance Sheet'!B11)/CHOOSE($F$1,'Income Statement'!$B$5,'Balance Sheet'!$C$6)</f>
        <v>-0.14571428571428571</v>
      </c>
    </row>
    <row r="15" spans="1:6" ht="15.75" thickBot="1">
      <c r="A15" s="20" t="s">
        <v>51</v>
      </c>
      <c r="C15" s="90">
        <f>SUM(B14:B14)</f>
        <v>-0.14571428571428571</v>
      </c>
    </row>
    <row r="16" spans="1:6">
      <c r="A16" s="12" t="s">
        <v>52</v>
      </c>
    </row>
    <row r="17" spans="1:3" outlineLevel="1">
      <c r="A17" s="13" t="s">
        <v>53</v>
      </c>
      <c r="B17" s="40">
        <f>('Balance Sheet'!B20-'Balance Sheet'!C20)/CHOOSE($F$1,'Income Statement'!$B$5,'Balance Sheet'!$C$6)</f>
        <v>3.1457142857142857E-2</v>
      </c>
    </row>
    <row r="18" spans="1:3" outlineLevel="1">
      <c r="A18" s="13" t="s">
        <v>54</v>
      </c>
      <c r="B18" s="40">
        <f>('Balance Sheet'!B22-'Balance Sheet'!C22)/CHOOSE($F$1,'Income Statement'!$B$5,'Balance Sheet'!$C$6)</f>
        <v>5.7142857142857143E-3</v>
      </c>
    </row>
    <row r="19" spans="1:3" outlineLevel="1">
      <c r="A19" s="13" t="s">
        <v>55</v>
      </c>
      <c r="B19" s="91">
        <f>('Balance Sheet'!B23-'Balance Sheet'!C23)/CHOOSE($F$1,'Income Statement'!$B$5,'Balance Sheet'!$C$6)</f>
        <v>4.2571428571428573E-2</v>
      </c>
    </row>
    <row r="20" spans="1:3" ht="15.75" thickBot="1">
      <c r="A20" s="20" t="s">
        <v>56</v>
      </c>
      <c r="C20" s="90">
        <f>SUM(B17:B19)</f>
        <v>7.9742857142857143E-2</v>
      </c>
    </row>
    <row r="21" spans="1:3" ht="15.75" thickBot="1">
      <c r="A21" s="12" t="s">
        <v>57</v>
      </c>
      <c r="C21" s="92">
        <f>SUM(C12:C20)</f>
        <v>3.1428571428571556E-3</v>
      </c>
    </row>
    <row r="22" spans="1:3" ht="15.75" thickTop="1"/>
  </sheetData>
  <dataValidations count="1">
    <dataValidation type="list" allowBlank="1" showInputMessage="1" showErrorMessage="1" error="You may only enter a 1 or a 2" prompt="Enter 1 for a sales-based statement, or 2 for one based on the begining cash balance." sqref="F1">
      <formula1>"1,2"</formula1>
    </dataValidation>
  </dataValidations>
  <pageMargins left="0.75" right="0.75" top="1" bottom="1" header="0.5" footer="0.5"/>
  <pageSetup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zoomScaleNormal="100" workbookViewId="0"/>
  </sheetViews>
  <sheetFormatPr defaultColWidth="10.42578125" defaultRowHeight="15.75"/>
  <cols>
    <col min="1" max="1" width="32.140625" style="46" bestFit="1" customWidth="1"/>
    <col min="2" max="2" width="15.28515625" style="46" customWidth="1"/>
    <col min="3" max="3" width="13.85546875" style="46" bestFit="1" customWidth="1"/>
    <col min="4" max="16384" width="10.42578125" style="46"/>
  </cols>
  <sheetData>
    <row r="1" spans="1:6">
      <c r="A1" s="44" t="s">
        <v>93</v>
      </c>
      <c r="B1" s="44"/>
      <c r="C1" s="44"/>
      <c r="D1" s="45"/>
      <c r="E1" s="45"/>
      <c r="F1" s="45"/>
    </row>
    <row r="2" spans="1:6">
      <c r="A2" s="44" t="s">
        <v>0</v>
      </c>
      <c r="B2" s="44"/>
      <c r="C2" s="44"/>
      <c r="D2" s="45"/>
      <c r="E2" s="45"/>
      <c r="F2" s="45"/>
    </row>
    <row r="3" spans="1:6" ht="16.5" thickBot="1">
      <c r="A3" s="44" t="str">
        <f>"For the Years "&amp;TEXT(C4,"####")&amp;" and "&amp;TEXT(B4,"####")</f>
        <v>For the Years 2013 and 2014</v>
      </c>
      <c r="B3" s="44"/>
      <c r="C3" s="44"/>
      <c r="D3" s="45"/>
      <c r="E3" s="45"/>
      <c r="F3" s="45"/>
    </row>
    <row r="4" spans="1:6" ht="16.5" thickBot="1">
      <c r="A4" s="47"/>
      <c r="B4" s="48">
        <v>2014</v>
      </c>
      <c r="C4" s="48">
        <f>B4-1</f>
        <v>2013</v>
      </c>
      <c r="D4" s="45"/>
      <c r="E4" s="45"/>
      <c r="F4" s="45"/>
    </row>
    <row r="5" spans="1:6">
      <c r="A5" s="45" t="s">
        <v>1</v>
      </c>
      <c r="B5" s="69">
        <v>280419</v>
      </c>
      <c r="C5" s="69">
        <v>225000</v>
      </c>
      <c r="D5" s="45"/>
      <c r="E5" s="49"/>
      <c r="F5" s="45"/>
    </row>
    <row r="6" spans="1:6">
      <c r="A6" s="45" t="s">
        <v>63</v>
      </c>
      <c r="B6" s="102">
        <v>154228.5</v>
      </c>
      <c r="C6" s="102">
        <v>123750</v>
      </c>
      <c r="D6" s="45"/>
      <c r="E6" s="49"/>
      <c r="F6" s="50"/>
    </row>
    <row r="7" spans="1:6" s="53" customFormat="1">
      <c r="A7" s="51" t="s">
        <v>3</v>
      </c>
      <c r="B7" s="95">
        <f>B5-B6</f>
        <v>126190.5</v>
      </c>
      <c r="C7" s="95">
        <f>C5-C6</f>
        <v>101250</v>
      </c>
      <c r="D7" s="52"/>
      <c r="E7" s="52"/>
      <c r="F7" s="52"/>
    </row>
    <row r="8" spans="1:6">
      <c r="A8" s="45" t="s">
        <v>42</v>
      </c>
      <c r="B8" s="96">
        <f>'Prob 3-Statement of Cash Flows'!B6</f>
        <v>5295</v>
      </c>
      <c r="C8" s="94">
        <v>4646.25</v>
      </c>
      <c r="D8" s="45"/>
      <c r="E8" s="54"/>
      <c r="F8" s="54"/>
    </row>
    <row r="9" spans="1:6">
      <c r="A9" s="45" t="s">
        <v>64</v>
      </c>
      <c r="B9" s="102">
        <v>825</v>
      </c>
      <c r="C9" s="102">
        <v>720</v>
      </c>
      <c r="D9" s="45"/>
      <c r="E9" s="45"/>
      <c r="F9" s="45"/>
    </row>
    <row r="10" spans="1:6" s="53" customFormat="1">
      <c r="A10" s="51" t="s">
        <v>7</v>
      </c>
      <c r="B10" s="95">
        <f>B7-B8-B9</f>
        <v>120070.5</v>
      </c>
      <c r="C10" s="95">
        <f>C7-C8-C9</f>
        <v>95883.75</v>
      </c>
      <c r="D10" s="52"/>
      <c r="E10" s="52"/>
      <c r="F10" s="52"/>
    </row>
    <row r="11" spans="1:6">
      <c r="A11" s="45" t="s">
        <v>8</v>
      </c>
      <c r="B11" s="102">
        <v>1020</v>
      </c>
      <c r="C11" s="102">
        <v>810</v>
      </c>
      <c r="D11" s="45"/>
      <c r="E11" s="45"/>
      <c r="F11" s="45"/>
    </row>
    <row r="12" spans="1:6" s="53" customFormat="1">
      <c r="A12" s="51" t="s">
        <v>9</v>
      </c>
      <c r="B12" s="95">
        <f>B10-B11</f>
        <v>119050.5</v>
      </c>
      <c r="C12" s="95">
        <f>C10-C11</f>
        <v>95073.75</v>
      </c>
      <c r="D12" s="52"/>
      <c r="E12" s="52"/>
      <c r="F12" s="52"/>
    </row>
    <row r="13" spans="1:6">
      <c r="A13" s="45" t="s">
        <v>10</v>
      </c>
      <c r="B13" s="96">
        <f>B12*B17</f>
        <v>44048.684999999998</v>
      </c>
      <c r="C13" s="96">
        <f>C12*C17</f>
        <v>33275.8125</v>
      </c>
      <c r="D13" s="45"/>
      <c r="E13" s="45"/>
      <c r="F13" s="45"/>
    </row>
    <row r="14" spans="1:6" s="53" customFormat="1" ht="16.5" thickBot="1">
      <c r="A14" s="51" t="s">
        <v>11</v>
      </c>
      <c r="B14" s="97">
        <f>B12-B13</f>
        <v>75001.815000000002</v>
      </c>
      <c r="C14" s="97">
        <f>C12-C13</f>
        <v>61797.9375</v>
      </c>
      <c r="D14" s="52"/>
      <c r="E14" s="52"/>
      <c r="F14" s="52"/>
    </row>
    <row r="15" spans="1:6" ht="16.5" thickTop="1">
      <c r="A15" s="45"/>
      <c r="B15" s="55"/>
      <c r="C15" s="55"/>
      <c r="D15" s="45"/>
      <c r="E15" s="45"/>
      <c r="F15" s="45"/>
    </row>
    <row r="16" spans="1:6">
      <c r="A16" s="52" t="s">
        <v>12</v>
      </c>
      <c r="B16" s="45"/>
      <c r="C16" s="45"/>
      <c r="D16" s="45"/>
      <c r="E16" s="45"/>
      <c r="F16" s="45"/>
    </row>
    <row r="17" spans="1:6">
      <c r="A17" s="56" t="s">
        <v>13</v>
      </c>
      <c r="B17" s="57">
        <v>0.37</v>
      </c>
      <c r="C17" s="57">
        <v>0.35</v>
      </c>
      <c r="D17" s="45"/>
      <c r="E17" s="45"/>
      <c r="F17" s="45"/>
    </row>
    <row r="18" spans="1:6">
      <c r="A18" s="56" t="s">
        <v>65</v>
      </c>
      <c r="B18" s="58">
        <f>'Prob 3 - Balance Sheet'!B26</f>
        <v>7500</v>
      </c>
      <c r="C18" s="58">
        <f>'Prob 3 - Balance Sheet'!C26</f>
        <v>7500</v>
      </c>
      <c r="D18" s="45"/>
      <c r="E18" s="45"/>
      <c r="F18" s="45"/>
    </row>
    <row r="19" spans="1:6">
      <c r="A19" s="56" t="s">
        <v>15</v>
      </c>
      <c r="B19" s="59">
        <f>B14/B18</f>
        <v>10.000242</v>
      </c>
      <c r="C19" s="59">
        <f>C14/C18</f>
        <v>8.239725</v>
      </c>
      <c r="D19" s="45"/>
      <c r="E19" s="45"/>
      <c r="F19" s="45"/>
    </row>
    <row r="20" spans="1:6">
      <c r="A20" s="56" t="s">
        <v>66</v>
      </c>
      <c r="B20" s="98">
        <v>6.0000420000000005</v>
      </c>
      <c r="C20" s="98">
        <v>5</v>
      </c>
      <c r="D20" s="45"/>
      <c r="E20"/>
      <c r="F20" s="45"/>
    </row>
    <row r="21" spans="1:6">
      <c r="A21" s="56" t="s">
        <v>67</v>
      </c>
      <c r="B21" s="59">
        <f>B19-B20</f>
        <v>4.0001999999999995</v>
      </c>
      <c r="C21" s="59">
        <f>C19-C20</f>
        <v>3.239725</v>
      </c>
      <c r="D21" s="45"/>
      <c r="E21"/>
      <c r="F21" s="45"/>
    </row>
    <row r="22" spans="1:6">
      <c r="A22" s="45"/>
      <c r="B22" s="45"/>
      <c r="C22" s="45"/>
      <c r="D22" s="45"/>
      <c r="E22"/>
      <c r="F22" s="45"/>
    </row>
    <row r="23" spans="1:6">
      <c r="A23" s="45"/>
      <c r="B23" s="60"/>
      <c r="C23" s="45"/>
      <c r="D23" s="45"/>
      <c r="E23" s="45"/>
      <c r="F23" s="45"/>
    </row>
    <row r="24" spans="1:6">
      <c r="A24" s="45"/>
      <c r="B24" s="45"/>
      <c r="C24" s="45"/>
      <c r="D24" s="45"/>
      <c r="E24" s="45"/>
      <c r="F24" s="45"/>
    </row>
    <row r="25" spans="1:6">
      <c r="A25" s="45"/>
      <c r="B25" s="45"/>
      <c r="C25" s="45"/>
      <c r="D25" s="45"/>
      <c r="E25" s="45"/>
      <c r="F25" s="45"/>
    </row>
    <row r="26" spans="1:6">
      <c r="A26" s="45"/>
      <c r="B26" s="45"/>
      <c r="C26" s="45"/>
      <c r="D26" s="45"/>
      <c r="E26" s="45"/>
      <c r="F26" s="45"/>
    </row>
    <row r="27" spans="1:6">
      <c r="A27" s="45"/>
      <c r="B27" s="45"/>
      <c r="C27" s="45"/>
      <c r="D27" s="45"/>
      <c r="E27" s="45"/>
      <c r="F27" s="45"/>
    </row>
    <row r="28" spans="1:6">
      <c r="A28" s="45"/>
      <c r="B28" s="45"/>
      <c r="C28" s="45"/>
      <c r="D28" s="45"/>
      <c r="E28" s="45"/>
      <c r="F28" s="45"/>
    </row>
    <row r="29" spans="1:6">
      <c r="A29" s="45"/>
      <c r="B29" s="45"/>
      <c r="C29" s="45"/>
      <c r="D29" s="45"/>
      <c r="E29" s="45"/>
      <c r="F29" s="45"/>
    </row>
    <row r="30" spans="1:6">
      <c r="A30" s="45"/>
      <c r="B30" s="45"/>
      <c r="C30" s="45"/>
      <c r="D30" s="45"/>
      <c r="E30" s="45"/>
      <c r="F30" s="45"/>
    </row>
    <row r="31" spans="1:6">
      <c r="A31" s="45"/>
      <c r="B31" s="45"/>
      <c r="C31" s="45"/>
      <c r="D31" s="45"/>
      <c r="E31" s="45"/>
      <c r="F31" s="45"/>
    </row>
    <row r="32" spans="1:6">
      <c r="A32" s="45"/>
      <c r="B32" s="45"/>
      <c r="C32" s="45"/>
      <c r="D32" s="45"/>
      <c r="E32" s="45"/>
      <c r="F32" s="45"/>
    </row>
    <row r="33" spans="1:6">
      <c r="A33" s="45"/>
      <c r="B33" s="45"/>
      <c r="C33" s="45"/>
      <c r="D33" s="45"/>
      <c r="E33" s="45"/>
      <c r="F33" s="45"/>
    </row>
    <row r="34" spans="1:6">
      <c r="A34" s="45"/>
      <c r="B34" s="45"/>
      <c r="C34" s="45"/>
      <c r="D34" s="45"/>
      <c r="E34" s="45"/>
      <c r="F34" s="45"/>
    </row>
  </sheetData>
  <phoneticPr fontId="13" type="noConversion"/>
  <pageMargins left="0.75" right="0.75" top="1" bottom="1" header="0.5" footer="0.5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zoomScaleNormal="100" workbookViewId="0"/>
  </sheetViews>
  <sheetFormatPr defaultColWidth="10.28515625" defaultRowHeight="12.75"/>
  <cols>
    <col min="1" max="1" width="44.5703125" style="62" bestFit="1" customWidth="1"/>
    <col min="2" max="3" width="13.28515625" style="62" bestFit="1" customWidth="1"/>
    <col min="4" max="5" width="10.28515625" style="62" customWidth="1"/>
    <col min="6" max="7" width="10.28515625" style="62"/>
    <col min="8" max="8" width="14" style="62" bestFit="1" customWidth="1"/>
    <col min="9" max="16384" width="10.28515625" style="62"/>
  </cols>
  <sheetData>
    <row r="1" spans="1:6" ht="14.25">
      <c r="A1" s="44" t="str">
        <f>'Prob 3 - Income Statement'!A1</f>
        <v>Winter Park Web Design</v>
      </c>
      <c r="B1" s="44"/>
      <c r="C1" s="44"/>
      <c r="D1" s="61"/>
      <c r="E1" s="61"/>
      <c r="F1" s="61"/>
    </row>
    <row r="2" spans="1:6" ht="14.25">
      <c r="A2" s="44" t="s">
        <v>68</v>
      </c>
      <c r="B2" s="44"/>
      <c r="C2" s="44"/>
      <c r="D2" s="61"/>
      <c r="E2" s="61"/>
      <c r="F2" s="61"/>
    </row>
    <row r="3" spans="1:6" ht="15" thickBot="1">
      <c r="A3" s="44" t="str">
        <f>'Prob 3 - Income Statement'!A3</f>
        <v>For the Years 2013 and 2014</v>
      </c>
      <c r="B3" s="44"/>
      <c r="C3" s="44"/>
      <c r="D3" s="61"/>
      <c r="E3" s="61"/>
      <c r="F3" s="61"/>
    </row>
    <row r="4" spans="1:6" ht="15.75" thickBot="1">
      <c r="A4" s="63"/>
      <c r="B4" s="64">
        <f>'Prob 3 - Income Statement'!B4</f>
        <v>2014</v>
      </c>
      <c r="C4" s="64">
        <f>'Prob 3 - Income Statement'!C4</f>
        <v>2013</v>
      </c>
      <c r="D4"/>
      <c r="E4" s="45"/>
      <c r="F4" s="61"/>
    </row>
    <row r="5" spans="1:6" ht="15">
      <c r="A5" s="45" t="s">
        <v>18</v>
      </c>
      <c r="B5" s="43">
        <v>15225</v>
      </c>
      <c r="C5" s="43">
        <v>11250</v>
      </c>
      <c r="D5"/>
      <c r="E5" s="65"/>
      <c r="F5" s="61"/>
    </row>
    <row r="6" spans="1:6" ht="15">
      <c r="A6" s="45" t="s">
        <v>69</v>
      </c>
      <c r="B6" s="41">
        <v>18756</v>
      </c>
      <c r="C6" s="104">
        <f>B6+'Prob 3-Statement of Cash Flows'!B7</f>
        <v>16500</v>
      </c>
      <c r="D6"/>
      <c r="E6" s="65"/>
      <c r="F6" s="61"/>
    </row>
    <row r="7" spans="1:6" ht="15">
      <c r="A7" s="45" t="s">
        <v>70</v>
      </c>
      <c r="B7" s="105">
        <f>C7-'Prob 3-Statement of Cash Flows'!B8</f>
        <v>12910.5</v>
      </c>
      <c r="C7" s="87">
        <v>11325</v>
      </c>
      <c r="D7"/>
      <c r="E7" s="65"/>
      <c r="F7" s="61"/>
    </row>
    <row r="8" spans="1:6" ht="15">
      <c r="A8" s="66" t="s">
        <v>22</v>
      </c>
      <c r="B8" s="104">
        <f>SUM(B5:B7)</f>
        <v>46891.5</v>
      </c>
      <c r="C8" s="104">
        <f>SUM(C5:C7)</f>
        <v>39075</v>
      </c>
      <c r="D8"/>
      <c r="E8" s="65"/>
      <c r="F8" s="61"/>
    </row>
    <row r="9" spans="1:6" ht="15">
      <c r="A9" s="45" t="s">
        <v>71</v>
      </c>
      <c r="B9" s="41">
        <v>43530</v>
      </c>
      <c r="C9" s="104">
        <f>B9+'Prob 3-Statement of Cash Flows'!B12</f>
        <v>13275</v>
      </c>
      <c r="D9"/>
      <c r="E9" s="65"/>
      <c r="F9" s="61"/>
    </row>
    <row r="10" spans="1:6" ht="15">
      <c r="A10" s="67" t="s">
        <v>72</v>
      </c>
      <c r="B10" s="87">
        <v>10845</v>
      </c>
      <c r="C10" s="105">
        <f>B10-'Prob 3 - Income Statement'!B8</f>
        <v>5550</v>
      </c>
      <c r="D10"/>
      <c r="E10" s="65"/>
      <c r="F10" s="61"/>
    </row>
    <row r="11" spans="1:6" ht="15">
      <c r="A11" s="66" t="s">
        <v>73</v>
      </c>
      <c r="B11" s="87">
        <f>B9-B10</f>
        <v>32685</v>
      </c>
      <c r="C11" s="87">
        <f>C9-C10</f>
        <v>7725</v>
      </c>
      <c r="D11"/>
      <c r="E11" s="65"/>
      <c r="F11" s="61"/>
    </row>
    <row r="12" spans="1:6" ht="15.75" thickBot="1">
      <c r="A12" s="68" t="s">
        <v>74</v>
      </c>
      <c r="B12" s="108">
        <f>B8+B11</f>
        <v>79576.5</v>
      </c>
      <c r="C12" s="108">
        <f>C8+C11</f>
        <v>46800</v>
      </c>
      <c r="D12"/>
      <c r="E12" s="65"/>
      <c r="F12" s="61"/>
    </row>
    <row r="13" spans="1:6" ht="15.75" thickTop="1">
      <c r="A13" s="45"/>
      <c r="B13" s="103"/>
      <c r="C13" s="103"/>
      <c r="D13"/>
      <c r="E13" s="61"/>
      <c r="F13" s="61"/>
    </row>
    <row r="14" spans="1:6" ht="15">
      <c r="A14" s="45" t="s">
        <v>75</v>
      </c>
      <c r="B14" s="43">
        <v>12301.5</v>
      </c>
      <c r="C14" s="106">
        <f>B14-'Prob 3-Statement of Cash Flows'!B9</f>
        <v>10276.5</v>
      </c>
      <c r="D14"/>
      <c r="E14"/>
      <c r="F14" s="61"/>
    </row>
    <row r="15" spans="1:6" ht="15">
      <c r="A15" s="45" t="s">
        <v>76</v>
      </c>
      <c r="B15" s="105">
        <f>C15+'Prob 3-Statement of Cash Flows'!B15</f>
        <v>3000</v>
      </c>
      <c r="C15" s="87">
        <v>4500</v>
      </c>
      <c r="D15"/>
      <c r="E15" s="65"/>
      <c r="F15" s="61"/>
    </row>
    <row r="16" spans="1:6" ht="15">
      <c r="A16" s="66" t="s">
        <v>30</v>
      </c>
      <c r="B16" s="104">
        <f>SUM(B14:B15)</f>
        <v>15301.5</v>
      </c>
      <c r="C16" s="41">
        <f>SUM(C14:C15)</f>
        <v>14776.5</v>
      </c>
      <c r="D16"/>
      <c r="E16" s="65"/>
      <c r="F16" s="61"/>
    </row>
    <row r="17" spans="1:8" ht="15">
      <c r="A17" s="45" t="s">
        <v>77</v>
      </c>
      <c r="B17" s="87">
        <v>10672.5</v>
      </c>
      <c r="C17" s="105">
        <f>B17-'Prob 3-Statement of Cash Flows'!B16</f>
        <v>8422.5</v>
      </c>
      <c r="D17"/>
      <c r="E17" s="65"/>
      <c r="F17" s="61"/>
    </row>
    <row r="18" spans="1:8" ht="15">
      <c r="A18" s="66" t="s">
        <v>32</v>
      </c>
      <c r="B18" s="41">
        <f>SUM(B16:B17)</f>
        <v>25974</v>
      </c>
      <c r="C18" s="41">
        <f>SUM(C16:C17)</f>
        <v>23199</v>
      </c>
      <c r="D18"/>
      <c r="E18" s="65"/>
      <c r="F18" s="61"/>
    </row>
    <row r="19" spans="1:8" ht="15">
      <c r="A19" s="45" t="s">
        <v>78</v>
      </c>
      <c r="B19" s="41">
        <v>7500</v>
      </c>
      <c r="C19" s="104">
        <f>B19-'Prob 3-Statement of Cash Flows'!B17</f>
        <v>7500</v>
      </c>
      <c r="D19"/>
      <c r="E19" s="65"/>
      <c r="F19" s="61"/>
    </row>
    <row r="20" spans="1:8" ht="15">
      <c r="A20" s="45" t="s">
        <v>79</v>
      </c>
      <c r="B20" s="104">
        <f>C20+'Prob 3-Statement of Cash Flows'!B18</f>
        <v>750</v>
      </c>
      <c r="C20" s="41">
        <v>750</v>
      </c>
      <c r="D20"/>
      <c r="E20" s="65"/>
      <c r="F20" s="61"/>
    </row>
    <row r="21" spans="1:8" ht="15">
      <c r="A21" s="45" t="s">
        <v>80</v>
      </c>
      <c r="B21" s="105">
        <f>C21+'Prob 3 - Income Statement'!B21*'Prob 3 - Income Statement'!B18</f>
        <v>45352.5</v>
      </c>
      <c r="C21" s="87">
        <v>15351</v>
      </c>
      <c r="D21"/>
      <c r="E21" s="65"/>
      <c r="F21" s="61"/>
      <c r="H21" s="70"/>
    </row>
    <row r="22" spans="1:8" ht="15">
      <c r="A22" s="66" t="s">
        <v>81</v>
      </c>
      <c r="B22" s="107">
        <f>SUM(B19:B21)</f>
        <v>53602.5</v>
      </c>
      <c r="C22" s="107">
        <f>SUM(C19:C21)</f>
        <v>23601</v>
      </c>
      <c r="D22"/>
      <c r="E22" s="65"/>
      <c r="F22" s="61"/>
    </row>
    <row r="23" spans="1:8" ht="15.75" thickBot="1">
      <c r="A23" s="68" t="s">
        <v>82</v>
      </c>
      <c r="B23" s="109">
        <f>B18+B22</f>
        <v>79576.5</v>
      </c>
      <c r="C23" s="109">
        <f>C18+C22</f>
        <v>46800</v>
      </c>
      <c r="D23"/>
      <c r="E23" s="65"/>
      <c r="F23" s="61"/>
    </row>
    <row r="24" spans="1:8" ht="15.75" thickTop="1">
      <c r="A24" s="61"/>
      <c r="B24" s="61"/>
      <c r="C24" s="61"/>
      <c r="D24"/>
      <c r="E24" s="61"/>
      <c r="F24" s="61"/>
    </row>
    <row r="25" spans="1:8" s="46" customFormat="1" ht="15.75">
      <c r="A25" s="52" t="s">
        <v>12</v>
      </c>
      <c r="B25" s="45"/>
      <c r="C25" s="45"/>
      <c r="D25"/>
      <c r="E25" s="45"/>
      <c r="F25" s="45"/>
    </row>
    <row r="26" spans="1:8" s="46" customFormat="1" ht="15.75">
      <c r="A26" s="56" t="s">
        <v>65</v>
      </c>
      <c r="B26" s="58">
        <f>C26</f>
        <v>7500</v>
      </c>
      <c r="C26" s="71">
        <v>7500</v>
      </c>
      <c r="D26"/>
      <c r="E26" s="45"/>
      <c r="F26" s="45"/>
    </row>
    <row r="27" spans="1:8" ht="14.25">
      <c r="A27" s="61"/>
      <c r="B27" s="61"/>
      <c r="C27" s="61"/>
      <c r="D27" s="61"/>
      <c r="E27" s="61"/>
      <c r="F27" s="61"/>
    </row>
    <row r="28" spans="1:8" ht="14.25">
      <c r="A28" s="61"/>
      <c r="B28" s="61"/>
      <c r="C28" s="61"/>
      <c r="D28" s="61"/>
      <c r="E28" s="61"/>
      <c r="F28" s="61"/>
    </row>
    <row r="29" spans="1:8" ht="14.25">
      <c r="A29" s="61"/>
      <c r="B29" s="61"/>
      <c r="C29" s="61"/>
      <c r="D29" s="61"/>
      <c r="E29" s="61"/>
      <c r="F29" s="61"/>
    </row>
    <row r="30" spans="1:8" ht="14.25">
      <c r="A30" s="61"/>
      <c r="B30" s="61"/>
      <c r="C30" s="61"/>
      <c r="D30" s="61"/>
      <c r="E30" s="61"/>
      <c r="F30" s="61"/>
    </row>
    <row r="31" spans="1:8" ht="14.25">
      <c r="A31" s="61"/>
      <c r="B31" s="61"/>
      <c r="C31" s="61"/>
      <c r="D31" s="61"/>
      <c r="E31" s="61"/>
      <c r="F31" s="61"/>
    </row>
    <row r="32" spans="1:8" ht="14.25">
      <c r="A32" s="61"/>
      <c r="B32" s="61"/>
      <c r="C32" s="61"/>
      <c r="D32" s="61"/>
      <c r="E32" s="61"/>
      <c r="F32" s="61"/>
    </row>
    <row r="33" spans="1:6" ht="14.25">
      <c r="A33" s="61"/>
      <c r="B33" s="61"/>
      <c r="C33" s="61"/>
      <c r="D33" s="61"/>
      <c r="E33" s="61"/>
      <c r="F33" s="61"/>
    </row>
    <row r="34" spans="1:6" ht="14.25">
      <c r="A34" s="61"/>
      <c r="B34" s="61"/>
      <c r="C34" s="61"/>
      <c r="D34" s="61"/>
      <c r="E34" s="61"/>
      <c r="F34" s="61"/>
    </row>
  </sheetData>
  <phoneticPr fontId="13" type="noConversion"/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4"/>
  <sheetViews>
    <sheetView zoomScaleNormal="100" workbookViewId="0"/>
  </sheetViews>
  <sheetFormatPr defaultColWidth="10.42578125" defaultRowHeight="15.75"/>
  <cols>
    <col min="1" max="1" width="44.5703125" style="46" bestFit="1" customWidth="1"/>
    <col min="2" max="2" width="13.28515625" style="46" bestFit="1" customWidth="1"/>
    <col min="3" max="3" width="12.7109375" style="46" customWidth="1"/>
    <col min="4" max="4" width="20.5703125" style="62" customWidth="1"/>
    <col min="5" max="5" width="18.28515625" style="62" bestFit="1" customWidth="1"/>
    <col min="6" max="6" width="10.28515625" style="62" customWidth="1"/>
    <col min="7" max="7" width="12.85546875" style="62" bestFit="1" customWidth="1"/>
    <col min="8" max="23" width="10.28515625" style="62" customWidth="1"/>
    <col min="24" max="16384" width="10.42578125" style="46"/>
  </cols>
  <sheetData>
    <row r="1" spans="1:6">
      <c r="A1" s="44" t="str">
        <f>'Prob 3 - Income Statement'!A1</f>
        <v>Winter Park Web Design</v>
      </c>
      <c r="B1" s="44"/>
      <c r="C1" s="72"/>
      <c r="D1" s="61"/>
      <c r="E1" s="61"/>
      <c r="F1" s="61"/>
    </row>
    <row r="2" spans="1:6">
      <c r="A2" s="44" t="s">
        <v>40</v>
      </c>
      <c r="B2" s="44"/>
      <c r="C2" s="72"/>
      <c r="D2" s="61"/>
      <c r="E2" s="61"/>
      <c r="F2" s="61"/>
    </row>
    <row r="3" spans="1:6" ht="16.5" thickBot="1">
      <c r="A3" s="44" t="str">
        <f>"For the Year "&amp;TEXT('Prob 3 - Income Statement'!B4,"####")</f>
        <v>For the Year 2014</v>
      </c>
      <c r="B3" s="44"/>
      <c r="C3" s="72"/>
      <c r="D3" s="61"/>
      <c r="E3" s="61"/>
      <c r="F3" s="61"/>
    </row>
    <row r="4" spans="1:6" ht="16.5" thickBot="1">
      <c r="A4" s="73" t="s">
        <v>41</v>
      </c>
      <c r="B4" s="48"/>
      <c r="C4" s="48"/>
      <c r="D4" s="61"/>
      <c r="E4" s="61"/>
      <c r="F4" s="61"/>
    </row>
    <row r="5" spans="1:6">
      <c r="A5" s="45" t="str">
        <f>'Prob 3 - Income Statement'!A14</f>
        <v>Net Income</v>
      </c>
      <c r="B5" s="74">
        <f>'Prob 3 - Income Statement'!B14</f>
        <v>75001.815000000002</v>
      </c>
      <c r="C5" s="45"/>
      <c r="D5" s="61"/>
      <c r="E5" s="61"/>
      <c r="F5" s="61"/>
    </row>
    <row r="6" spans="1:6">
      <c r="A6" s="45" t="str">
        <f>'Prob 3 - Income Statement'!A8</f>
        <v>Depreciation Expense</v>
      </c>
      <c r="B6" s="94">
        <v>5295</v>
      </c>
      <c r="C6" s="45"/>
      <c r="D6" s="61"/>
      <c r="E6" s="61"/>
      <c r="F6" s="61"/>
    </row>
    <row r="7" spans="1:6">
      <c r="A7" s="45" t="s">
        <v>44</v>
      </c>
      <c r="B7" s="94">
        <v>-2256</v>
      </c>
      <c r="C7" s="45"/>
      <c r="D7" s="61"/>
      <c r="E7" s="61"/>
      <c r="F7" s="61"/>
    </row>
    <row r="8" spans="1:6">
      <c r="A8" s="45" t="s">
        <v>83</v>
      </c>
      <c r="B8" s="94">
        <v>-1585.5</v>
      </c>
      <c r="C8" s="45"/>
      <c r="D8" s="61"/>
      <c r="E8" s="61"/>
      <c r="F8" s="61"/>
    </row>
    <row r="9" spans="1:6">
      <c r="A9" s="45" t="s">
        <v>46</v>
      </c>
      <c r="B9" s="94">
        <v>2025</v>
      </c>
      <c r="C9" s="45"/>
      <c r="D9" s="61"/>
      <c r="E9" s="61"/>
      <c r="F9" s="61"/>
    </row>
    <row r="10" spans="1:6" ht="16.5" thickBot="1">
      <c r="A10" s="75" t="s">
        <v>48</v>
      </c>
      <c r="B10" s="76"/>
      <c r="C10" s="77">
        <f>SUM(B5:B9)</f>
        <v>78480.315000000002</v>
      </c>
      <c r="D10" s="61"/>
      <c r="E10" s="61"/>
      <c r="F10" s="61"/>
    </row>
    <row r="11" spans="1:6" ht="16.5" thickBot="1">
      <c r="A11" s="73" t="s">
        <v>49</v>
      </c>
      <c r="B11" s="48"/>
      <c r="C11" s="48"/>
      <c r="D11" s="61"/>
      <c r="E11" s="61"/>
      <c r="F11" s="61"/>
    </row>
    <row r="12" spans="1:6">
      <c r="A12" s="45" t="s">
        <v>84</v>
      </c>
      <c r="B12" s="94">
        <v>-30255</v>
      </c>
      <c r="C12" s="45"/>
      <c r="D12" s="61"/>
      <c r="E12" s="61"/>
      <c r="F12" s="61"/>
    </row>
    <row r="13" spans="1:6" ht="16.5" thickBot="1">
      <c r="A13" s="75" t="s">
        <v>51</v>
      </c>
      <c r="B13" s="76"/>
      <c r="C13" s="78">
        <f>SUM(B12)</f>
        <v>-30255</v>
      </c>
      <c r="D13" s="61"/>
      <c r="E13" s="61"/>
      <c r="F13" s="61"/>
    </row>
    <row r="14" spans="1:6" ht="16.5" thickBot="1">
      <c r="A14" s="73" t="s">
        <v>52</v>
      </c>
      <c r="B14" s="48"/>
      <c r="C14" s="48"/>
      <c r="D14" s="61"/>
      <c r="E14" s="61"/>
      <c r="F14" s="61"/>
    </row>
    <row r="15" spans="1:6">
      <c r="A15" s="76" t="s">
        <v>85</v>
      </c>
      <c r="B15" s="94">
        <v>-1500</v>
      </c>
      <c r="C15" s="76"/>
      <c r="D15" s="61"/>
      <c r="E15" s="61"/>
      <c r="F15" s="61"/>
    </row>
    <row r="16" spans="1:6">
      <c r="A16" s="76" t="s">
        <v>86</v>
      </c>
      <c r="B16" s="94">
        <v>2250</v>
      </c>
      <c r="C16" s="76"/>
      <c r="D16" s="61"/>
      <c r="E16" s="61"/>
      <c r="F16" s="61"/>
    </row>
    <row r="17" spans="1:6">
      <c r="A17" s="76" t="s">
        <v>87</v>
      </c>
      <c r="B17" s="100">
        <v>0</v>
      </c>
      <c r="C17" s="76"/>
      <c r="D17" s="61"/>
      <c r="E17" s="61"/>
      <c r="F17" s="61"/>
    </row>
    <row r="18" spans="1:6">
      <c r="A18" s="76" t="s">
        <v>88</v>
      </c>
      <c r="B18" s="100">
        <v>0</v>
      </c>
      <c r="C18" s="76"/>
      <c r="D18" s="61"/>
      <c r="E18" s="61"/>
      <c r="F18" s="61"/>
    </row>
    <row r="19" spans="1:6">
      <c r="A19" s="76" t="s">
        <v>89</v>
      </c>
      <c r="B19" s="99">
        <f>-'Prob 3 - Income Statement'!B20*'Prob 3 - Income Statement'!B18</f>
        <v>-45000.315000000002</v>
      </c>
      <c r="C19" s="76"/>
      <c r="D19" s="61"/>
      <c r="E19" s="61"/>
      <c r="F19" s="61"/>
    </row>
    <row r="20" spans="1:6">
      <c r="A20" s="75" t="s">
        <v>56</v>
      </c>
      <c r="B20" s="76"/>
      <c r="C20" s="79">
        <f>SUM(B15:B19)</f>
        <v>-44250.315000000002</v>
      </c>
      <c r="D20" s="61"/>
      <c r="E20" s="61"/>
      <c r="F20" s="61"/>
    </row>
    <row r="21" spans="1:6" ht="16.5" thickBot="1">
      <c r="A21" s="75" t="s">
        <v>57</v>
      </c>
      <c r="B21" s="80"/>
      <c r="C21" s="81">
        <f>C10+C13+C20</f>
        <v>3975</v>
      </c>
      <c r="D21" s="61"/>
      <c r="E21" s="61"/>
      <c r="F21" s="61"/>
    </row>
    <row r="22" spans="1:6">
      <c r="A22" s="82" t="s">
        <v>90</v>
      </c>
      <c r="B22" s="83"/>
      <c r="C22" s="84"/>
      <c r="D22" s="61"/>
      <c r="E22" s="61"/>
      <c r="F22" s="61"/>
    </row>
    <row r="23" spans="1:6">
      <c r="A23" s="85" t="s">
        <v>91</v>
      </c>
      <c r="B23" s="101">
        <f>'Prob 3 - Balance Sheet'!C5</f>
        <v>11250</v>
      </c>
      <c r="C23" s="45"/>
      <c r="D23" s="61"/>
      <c r="E23" s="61"/>
      <c r="F23" s="61"/>
    </row>
    <row r="24" spans="1:6">
      <c r="A24" s="85" t="s">
        <v>92</v>
      </c>
      <c r="B24" s="99">
        <f>'Prob 3 - Balance Sheet'!B5</f>
        <v>15225</v>
      </c>
      <c r="C24" s="45"/>
      <c r="D24" s="61"/>
      <c r="E24" s="61"/>
      <c r="F24" s="61"/>
    </row>
    <row r="25" spans="1:6">
      <c r="A25" s="52" t="str">
        <f>A21</f>
        <v>Net Change in Cash Balance</v>
      </c>
      <c r="B25" s="45"/>
      <c r="C25" s="86">
        <f>B24-B23</f>
        <v>3975</v>
      </c>
      <c r="D25" s="61"/>
      <c r="E25" s="61"/>
      <c r="F25" s="61"/>
    </row>
    <row r="26" spans="1:6">
      <c r="A26" s="45"/>
      <c r="B26" s="45"/>
      <c r="C26" s="45"/>
      <c r="D26" s="61"/>
      <c r="E26" s="61"/>
      <c r="F26" s="61"/>
    </row>
    <row r="27" spans="1:6">
      <c r="A27" s="45"/>
      <c r="B27" s="45"/>
      <c r="C27" s="45"/>
      <c r="D27" s="61"/>
      <c r="E27" s="61"/>
      <c r="F27" s="61"/>
    </row>
    <row r="28" spans="1:6">
      <c r="A28" s="45"/>
      <c r="B28" s="45"/>
      <c r="C28" s="45"/>
      <c r="D28" s="61"/>
      <c r="E28" s="61"/>
      <c r="F28" s="61"/>
    </row>
    <row r="29" spans="1:6">
      <c r="A29" s="45"/>
      <c r="B29" s="45"/>
      <c r="C29" s="45"/>
      <c r="D29" s="61"/>
      <c r="E29" s="61"/>
      <c r="F29" s="61"/>
    </row>
    <row r="30" spans="1:6">
      <c r="A30" s="45"/>
      <c r="B30" s="45"/>
      <c r="C30" s="45"/>
      <c r="D30" s="61"/>
      <c r="E30" s="61"/>
      <c r="F30" s="61"/>
    </row>
    <row r="31" spans="1:6">
      <c r="A31" s="45"/>
      <c r="B31" s="45"/>
      <c r="C31" s="45"/>
      <c r="D31" s="61"/>
      <c r="E31" s="61"/>
      <c r="F31" s="61"/>
    </row>
    <row r="32" spans="1:6">
      <c r="A32" s="45"/>
      <c r="B32" s="45"/>
      <c r="C32" s="45"/>
      <c r="D32" s="61"/>
      <c r="E32" s="61"/>
      <c r="F32" s="61"/>
    </row>
    <row r="33" spans="1:6">
      <c r="A33" s="45"/>
      <c r="B33" s="45"/>
      <c r="C33" s="45"/>
      <c r="D33" s="61"/>
      <c r="E33" s="61"/>
      <c r="F33" s="61"/>
    </row>
    <row r="34" spans="1:6">
      <c r="A34" s="45"/>
      <c r="B34" s="45"/>
      <c r="C34" s="45"/>
      <c r="D34" s="61"/>
      <c r="E34" s="61"/>
      <c r="F34" s="61"/>
    </row>
  </sheetData>
  <phoneticPr fontId="13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Income Statement</vt:lpstr>
      <vt:lpstr>Balance Sheet</vt:lpstr>
      <vt:lpstr>Common Size IS</vt:lpstr>
      <vt:lpstr>Common Size BS</vt:lpstr>
      <vt:lpstr>Statement of Cash Flows</vt:lpstr>
      <vt:lpstr>Common Size SOCF</vt:lpstr>
      <vt:lpstr>Prob 3 - Income Statement</vt:lpstr>
      <vt:lpstr>Prob 3 - Balance Sheet</vt:lpstr>
      <vt:lpstr>Prob 3-Statement of Cash Flows</vt:lpstr>
      <vt:lpstr>Prob 3 - CS IS</vt:lpstr>
      <vt:lpstr>Prob 3 - CS BS</vt:lpstr>
      <vt:lpstr>Internet Excercise IS</vt:lpstr>
      <vt:lpstr>Internet Excercise BS</vt:lpstr>
      <vt:lpstr>Internet Excercise CS IS</vt:lpstr>
      <vt:lpstr>Internet Excercise CS BS</vt:lpstr>
    </vt:vector>
  </TitlesOfParts>
  <Company>Metropolitan State College of Denver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Timothy R. Mayes, Ph.D.</dc:creator>
  <cp:lastModifiedBy>Timothy R. Mayes, Ph.D.</cp:lastModifiedBy>
  <cp:lastPrinted>2011-06-29T20:04:42Z</cp:lastPrinted>
  <dcterms:created xsi:type="dcterms:W3CDTF">2006-02-05T06:48:08Z</dcterms:created>
  <dcterms:modified xsi:type="dcterms:W3CDTF">2014-11-03T04:44:41Z</dcterms:modified>
</cp:coreProperties>
</file>